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730" windowHeight="903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2'!$A$20:$P$62</definedName>
  </definedNames>
  <calcPr calcId="145621" refMode="R1C1"/>
</workbook>
</file>

<file path=xl/calcChain.xml><?xml version="1.0" encoding="utf-8"?>
<calcChain xmlns="http://schemas.openxmlformats.org/spreadsheetml/2006/main">
  <c r="M28" i="1" l="1"/>
  <c r="L28" i="1"/>
  <c r="K28" i="1"/>
  <c r="M52" i="1" l="1"/>
  <c r="L52" i="1"/>
  <c r="K52" i="1"/>
  <c r="L62" i="1" l="1"/>
  <c r="K62" i="1"/>
  <c r="K26" i="1" l="1"/>
  <c r="N62" i="1" l="1"/>
  <c r="M62" i="1" l="1"/>
  <c r="M58" i="1" l="1"/>
  <c r="L58" i="1"/>
  <c r="K58" i="1"/>
  <c r="N52" i="1" l="1"/>
  <c r="N21" i="1" l="1"/>
  <c r="K22" i="1"/>
  <c r="K21" i="1"/>
  <c r="M27" i="1" l="1"/>
  <c r="L27" i="1"/>
  <c r="K27" i="1"/>
  <c r="M31" i="1" l="1"/>
  <c r="L31" i="1"/>
  <c r="K31" i="1"/>
  <c r="N28" i="1" l="1"/>
  <c r="N44" i="1" l="1"/>
  <c r="M44" i="1" l="1"/>
  <c r="L44" i="1"/>
  <c r="K44" i="1"/>
  <c r="M26" i="1" l="1"/>
  <c r="L26" i="1"/>
  <c r="N45" i="1" l="1"/>
  <c r="M45" i="1"/>
  <c r="L45" i="1"/>
  <c r="K45" i="1"/>
  <c r="N30" i="1" l="1"/>
  <c r="M30" i="1" l="1"/>
  <c r="L30" i="1"/>
  <c r="K30" i="1"/>
  <c r="N24" i="1" l="1"/>
  <c r="M24" i="1"/>
  <c r="L24" i="1"/>
  <c r="K24" i="1" l="1"/>
  <c r="M21" i="1" l="1"/>
  <c r="L21" i="1" l="1"/>
  <c r="N26" i="1" l="1"/>
  <c r="N22" i="1" l="1"/>
  <c r="M22" i="1"/>
  <c r="L22" i="1"/>
  <c r="N23" i="1" l="1"/>
  <c r="M23" i="1"/>
  <c r="L23" i="1"/>
  <c r="K23" i="1"/>
  <c r="N27" i="1" l="1"/>
</calcChain>
</file>

<file path=xl/sharedStrings.xml><?xml version="1.0" encoding="utf-8"?>
<sst xmlns="http://schemas.openxmlformats.org/spreadsheetml/2006/main" count="477" uniqueCount="251">
  <si>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</si>
  <si>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</si>
  <si>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</si>
  <si>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</si>
  <si>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</si>
  <si>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</si>
  <si>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</si>
  <si>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</si>
  <si>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</si>
  <si>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</si>
  <si>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</si>
  <si>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</si>
  <si>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</si>
  <si>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</si>
  <si>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</si>
  <si>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</si>
  <si>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</si>
  <si>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</si>
  <si>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</si>
  <si>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</si>
  <si>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</si>
  <si>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</si>
  <si>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</si>
  <si>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</si>
  <si>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</si>
  <si>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</si>
  <si>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</si>
  <si>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</si>
  <si>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</si>
  <si>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</si>
  <si>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</si>
  <si>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</si>
  <si>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</si>
  <si>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</si>
  <si>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</si>
  <si>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</si>
  <si>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</si>
  <si>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</si>
  <si>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</si>
  <si>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</si>
  <si>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</si>
  <si>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</si>
  <si>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</si>
  <si>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</si>
  <si>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</si>
  <si>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</si>
  <si>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</si>
  <si>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</si>
  <si>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</si>
  <si>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</si>
  <si>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</si>
  <si>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</si>
  <si>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</si>
  <si>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</si>
  <si>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</si>
  <si>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</si>
  <si>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</si>
  <si>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</si>
  <si>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</si>
  <si>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</si>
  <si>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</si>
  <si>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</si>
  <si>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</si>
  <si>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</si>
  <si>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</si>
  <si>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</si>
  <si>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</si>
  <si>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</si>
  <si>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</si>
  <si>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</si>
  <si>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</si>
  <si>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</si>
  <si>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</si>
  <si>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</si>
  <si>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</si>
  <si>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</si>
  <si>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</si>
  <si>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</si>
  <si>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</si>
  <si>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Северо-Западное Управление Ростехнадзора, Мурманская область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</si>
  <si>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</si>
  <si>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</si>
  <si>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</si>
  <si>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</si>
  <si>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</si>
  <si>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</si>
  <si>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</si>
  <si>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</si>
  <si>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</si>
  <si>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</si>
  <si>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</si>
  <si>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</si>
  <si>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</si>
  <si>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</si>
  <si>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</si>
  <si>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</si>
  <si>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</si>
  <si>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</si>
  <si>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</si>
  <si>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</si>
  <si>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</si>
  <si>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</si>
  <si>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</si>
  <si>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</si>
  <si>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</si>
  <si>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</si>
  <si>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</si>
  <si>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</si>
  <si>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</si>
  <si>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</si>
  <si>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</si>
  <si>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</si>
  <si>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</si>
  <si>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</si>
  <si>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</si>
  <si>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</si>
  <si>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</si>
  <si>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</si>
  <si>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</si>
  <si>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</si>
  <si>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</si>
  <si>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</si>
  <si>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</si>
  <si>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</si>
  <si>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</si>
  <si>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</si>
  <si>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</si>
  <si>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</si>
  <si>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</si>
  <si>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</si>
  <si>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</si>
  <si>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</si>
  <si>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</si>
  <si>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</si>
  <si>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</si>
  <si>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</si>
  <si>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</si>
  <si>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</si>
  <si>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</si>
  <si>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</si>
  <si>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</si>
  <si>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</si>
  <si>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</si>
  <si>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</si>
  <si>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</si>
  <si>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</si>
  <si>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</si>
  <si>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</si>
  <si>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</si>
  <si>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</si>
  <si>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</si>
  <si>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</si>
  <si>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</si>
  <si>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</si>
  <si>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</si>
  <si>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</si>
  <si>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</si>
  <si>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</si>
  <si>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</si>
  <si>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</si>
  <si>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</si>
  <si>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</si>
  <si>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</si>
  <si>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</si>
  <si>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</si>
  <si>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</si>
  <si>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</si>
  <si>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</si>
  <si>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</si>
  <si>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</si>
  <si>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</si>
  <si>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</si>
  <si>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</si>
  <si>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</si>
  <si>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</si>
  <si>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</si>
  <si>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</si>
  <si>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</si>
  <si>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</si>
  <si>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</si>
  <si>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</si>
  <si>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</si>
  <si>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</si>
  <si>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</si>
  <si>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</si>
  <si>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</si>
  <si>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</si>
  <si>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</si>
  <si>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</si>
  <si>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</si>
  <si>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</si>
  <si>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</si>
  <si>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</si>
  <si>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</si>
  <si>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</si>
  <si>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</si>
  <si>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</si>
  <si>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</si>
  <si>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</si>
  <si>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</si>
  <si>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</si>
  <si>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</si>
  <si>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</si>
  <si>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</si>
  <si>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</si>
  <si>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</si>
  <si>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</si>
  <si>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</si>
  <si>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</si>
  <si>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</si>
  <si>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</si>
  <si>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</si>
  <si>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</si>
  <si>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</si>
  <si>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</si>
  <si>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</si>
  <si>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</si>
  <si>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</si>
  <si>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</si>
  <si>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</si>
  <si>
    <t>«Реконструкция аэропортового  комплекса (г. Мурманск)» Этап 3 Адрес объекта капитального строительства: Мурманская область, Кольский район, поселок городского типа Мурмаши, Аэропорт</t>
  </si>
  <si>
    <t>"Оленегорский подземный рудник 1 очередь", в составе объектов 6 пускового комплекса
 184530, Мурманская область, МО г. Оленегорск с подведомственной территорией</t>
  </si>
  <si>
    <t>выдано ЗОС</t>
  </si>
  <si>
    <t>выдано ЗОС от 11.02.2025                              № 245-60-29</t>
  </si>
  <si>
    <t>выдано ЗОС от 04.03.2025                              № 245-92-30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</si>
  <si>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 этапа строительства</t>
  </si>
  <si>
    <t>выдано ЗОС от 02.04.2025 № 245-153-32</t>
  </si>
  <si>
    <t>выдано ЗОС от 14.04.2025                              № 245-168-33</t>
  </si>
  <si>
    <t>«ОАО «Кольская ГМК». Рудник «Северный-Глубокий». «Вскрытие и отработка запасов руды до гор. -730 м. Увеличение производительности по добыче руды до 6,2 млн. т в год. Восполнение выбывающих мощностей». I пусковой комплекс, Мурманская область, Печенгский муниципальный округ, г. Заполярный, Промплощадка КГМК</t>
  </si>
  <si>
    <t>1.2 АО «КОЛЬСКАЯ ГМК»</t>
  </si>
  <si>
    <t>1.2 АО «КОЛЬСКАЯ ГМК»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</si>
  <si>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 xml:space="preserve">N  51-1-1-1-005384-2025 от 06.02.2025, выданное Федеральным автономным учреждением
«Главное управление государственной экспертизы»
N  51-1-1-1-005384-2025 от 06.02.2025, выданное Федеральным автономным учреждением
«Главное управление государственной экспертизы»
</t>
  </si>
  <si>
    <t>от 19.02.2025  № 51-03-10-2025, до 31.12.2028, Администрация Печенгского муниципального округа Мурманской области</t>
  </si>
  <si>
    <t>19.02.2025  № 51-03-11-2025, до 31.12.2028, Администрация Печенгского муниципального округа Мурманской области</t>
  </si>
  <si>
    <t>№ 01-03/2025-з от 06.03.2025</t>
  </si>
  <si>
    <t>№ 02-03/2025-з от 06.03.2025</t>
  </si>
  <si>
    <t>ЗОС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</si>
  <si>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 подземные горно-капитальные работы –  XII этап строительства)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</si>
  <si>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подземные горно-капитальные работы –   XIII, XIV-2 этапы строительства)</t>
  </si>
  <si>
    <t>выдано ЗОС от 06.06.2025 № 245-229-36</t>
  </si>
  <si>
    <t>выдано ЗОС от 06.06.2025 № 245-231-37</t>
  </si>
  <si>
    <t>«Отработка запасов месторождения Кукисвумчорр и Юкспор Кировским рудником» пусковые комплексы №  3.3. 184250, Мурманская область, в 3-6 км к северу и северо-востоку от г. Кировск</t>
  </si>
  <si>
    <t>выдано ЗОС,                           от 01.07.2025 № 245-263-38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</si>
  <si>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 IV этап строительства; подземные горно-капитальные работы –  XV, XVII÷XIX этапы строительства)</t>
  </si>
  <si>
    <t>«Ковдорский ГОК. Карьер «Железный». Природный дробильно-конвейерный комплекс и комплекс поточного отвалообразования»</t>
  </si>
  <si>
    <t>№51-1-1-3-039205-2025 от 10.07.2025 выдано ФАУ "Главное управление государственной экспертизы";             №643/ГЭЭ от 01.04.2025 выдано "Федеральной службой по надзору в сфере природопользования"</t>
  </si>
  <si>
    <t>51:05:2:2025 от 21.07.2025 до 21.04.2027 Администрация Ковдорского муниципального округа</t>
  </si>
  <si>
    <t>№1 от 25.07.2025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</si>
  <si>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 пусковые комплексы ПР1-ПР5, ПР7-ПР22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</si>
  <si>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 пусковой  комплекс ПР6</t>
  </si>
  <si>
    <t>Выдано ЗОС от 02.09.2025 № 245-352-39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</si>
</sst>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top"/>
    </xf>
    <xf numFmtId="0" fontId="0" fillId="0" borderId="5" xfId="0" applyBorder="1" applyAlignment="1">
      <alignment horizontal="center" vertical="distributed"/>
    </xf>
    <xf numFmtId="0" fontId="1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topLeftCell="A12" zoomScale="88" zoomScaleNormal="88" workbookViewId="0">
      <pane xSplit="11" ySplit="7" topLeftCell="L24" activePane="bottomRight" state="frozen"/>
      <selection activeCell="A12" sqref="A12"/>
      <selection pane="topRight" activeCell="L12" sqref="L12"/>
      <selection pane="bottomLeft" activeCell="A19" sqref="A19"/>
      <selection pane="bottomRight" activeCell="M29" sqref="M29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8.710937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  <col min="18" max="18" width="9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100" t="s">
        <v>1</v>
      </c>
      <c r="N2" s="100"/>
      <c r="O2" s="100"/>
    </row>
    <row r="3" spans="1:15" ht="15.75" x14ac:dyDescent="0.25">
      <c r="M3" s="100" t="s">
        <v>2</v>
      </c>
      <c r="N3" s="100"/>
      <c r="O3" s="100"/>
    </row>
    <row r="4" spans="1:15" ht="15.75" x14ac:dyDescent="0.25">
      <c r="M4" s="100" t="s">
        <v>3</v>
      </c>
      <c r="N4" s="100"/>
      <c r="O4" s="100"/>
    </row>
    <row r="5" spans="1:15" ht="15.75" x14ac:dyDescent="0.25">
      <c r="M5" s="100" t="s">
        <v>4</v>
      </c>
      <c r="N5" s="100"/>
      <c r="O5" s="100"/>
    </row>
    <row r="6" spans="1:15" ht="15.75" x14ac:dyDescent="0.25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100" t="s">
        <v>1</v>
      </c>
      <c r="N9" s="100"/>
      <c r="O9" s="100"/>
    </row>
    <row r="10" spans="1:15" ht="15.75" x14ac:dyDescent="0.25">
      <c r="M10" s="100" t="s">
        <v>2</v>
      </c>
      <c r="N10" s="100"/>
      <c r="O10" s="100"/>
    </row>
    <row r="11" spans="1:15" ht="15.75" x14ac:dyDescent="0.25">
      <c r="M11" s="100" t="s">
        <v>3</v>
      </c>
      <c r="N11" s="100"/>
      <c r="O11" s="100"/>
    </row>
    <row r="12" spans="1:15" ht="15.75" customHeight="1" x14ac:dyDescent="0.25">
      <c r="M12" s="100"/>
      <c r="N12" s="100"/>
      <c r="O12" s="100"/>
    </row>
    <row r="13" spans="1:15" ht="15.75" x14ac:dyDescent="0.25">
      <c r="M13" s="3"/>
      <c r="N13" s="4"/>
      <c r="O13" s="4"/>
    </row>
    <row r="15" spans="1:15" x14ac:dyDescent="0.25">
      <c r="A15" s="109" t="s">
        <v>6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ht="15.75" x14ac:dyDescent="0.25">
      <c r="A16" s="110" t="s">
        <v>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7" ht="45.75" customHeight="1" thickBot="1" x14ac:dyDescent="0.3">
      <c r="A17" s="111" t="s">
        <v>79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17" ht="79.5" customHeight="1" x14ac:dyDescent="0.25">
      <c r="A18" s="101" t="s">
        <v>8</v>
      </c>
      <c r="B18" s="103" t="s">
        <v>9</v>
      </c>
      <c r="C18" s="103" t="s">
        <v>10</v>
      </c>
      <c r="D18" s="105" t="s">
        <v>11</v>
      </c>
      <c r="E18" s="107" t="s">
        <v>12</v>
      </c>
      <c r="F18" s="105" t="s">
        <v>13</v>
      </c>
      <c r="G18" s="105" t="s">
        <v>14</v>
      </c>
      <c r="H18" s="105" t="s">
        <v>40</v>
      </c>
      <c r="I18" s="105" t="s">
        <v>15</v>
      </c>
      <c r="J18" s="116" t="s">
        <v>16</v>
      </c>
      <c r="K18" s="118" t="s">
        <v>17</v>
      </c>
      <c r="L18" s="113" t="s">
        <v>18</v>
      </c>
      <c r="M18" s="113"/>
      <c r="N18" s="113"/>
      <c r="O18" s="114" t="s">
        <v>19</v>
      </c>
    </row>
    <row r="19" spans="1:17" ht="45.75" customHeight="1" thickBot="1" x14ac:dyDescent="0.3">
      <c r="A19" s="102"/>
      <c r="B19" s="104"/>
      <c r="C19" s="104"/>
      <c r="D19" s="106"/>
      <c r="E19" s="108"/>
      <c r="F19" s="106"/>
      <c r="G19" s="106"/>
      <c r="H19" s="106"/>
      <c r="I19" s="106"/>
      <c r="J19" s="117"/>
      <c r="K19" s="119"/>
      <c r="L19" s="69" t="s">
        <v>20</v>
      </c>
      <c r="M19" s="69" t="s">
        <v>21</v>
      </c>
      <c r="N19" s="69" t="s">
        <v>22</v>
      </c>
      <c r="O19" s="115"/>
    </row>
    <row r="20" spans="1:17" ht="10.5" customHeight="1" thickBot="1" x14ac:dyDescent="0.3">
      <c r="A20" s="61">
        <v>1</v>
      </c>
      <c r="B20" s="62">
        <v>2</v>
      </c>
      <c r="C20" s="62">
        <v>3</v>
      </c>
      <c r="D20" s="62">
        <v>4</v>
      </c>
      <c r="E20" s="62">
        <v>5</v>
      </c>
      <c r="F20" s="62">
        <v>6</v>
      </c>
      <c r="G20" s="62">
        <v>7</v>
      </c>
      <c r="H20" s="62">
        <v>8</v>
      </c>
      <c r="I20" s="62">
        <v>9</v>
      </c>
      <c r="J20" s="63">
        <v>10</v>
      </c>
      <c r="K20" s="64">
        <v>11</v>
      </c>
      <c r="L20" s="65">
        <v>12</v>
      </c>
      <c r="M20" s="66">
        <v>13</v>
      </c>
      <c r="N20" s="67">
        <v>14</v>
      </c>
      <c r="O20" s="68">
        <v>15</v>
      </c>
    </row>
    <row r="21" spans="1:17" ht="123" customHeight="1" thickBot="1" x14ac:dyDescent="0.3">
      <c r="A21" s="51">
        <v>1</v>
      </c>
      <c r="B21" s="52" t="s">
        <v>24</v>
      </c>
      <c r="C21" s="53" t="s">
        <v>222</v>
      </c>
      <c r="D21" s="54" t="s">
        <v>221</v>
      </c>
      <c r="E21" s="53" t="s">
        <v>26</v>
      </c>
      <c r="F21" s="55" t="s">
        <v>27</v>
      </c>
      <c r="G21" s="56" t="s">
        <v>30</v>
      </c>
      <c r="H21" s="57" t="s">
        <v>28</v>
      </c>
      <c r="I21" s="57" t="s">
        <v>31</v>
      </c>
      <c r="J21" s="58" t="s">
        <v>126</v>
      </c>
      <c r="K21" s="59">
        <f>1+1+1</f>
        <v>3</v>
      </c>
      <c r="L21" s="60">
        <f>10+6</f>
        <v>16</v>
      </c>
      <c r="M21" s="60">
        <f>1+1</f>
        <v>2</v>
      </c>
      <c r="N21" s="60">
        <f>1+1</f>
        <v>2</v>
      </c>
      <c r="O21" s="87" t="s">
        <v>223</v>
      </c>
    </row>
    <row r="22" spans="1:17" ht="120" customHeight="1" x14ac:dyDescent="0.25">
      <c r="A22" s="38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47">
        <f>9+1</f>
        <v>10</v>
      </c>
      <c r="L22" s="35">
        <f>49+1+0</f>
        <v>50</v>
      </c>
      <c r="M22" s="35">
        <f>8+1+0</f>
        <v>9</v>
      </c>
      <c r="N22" s="35">
        <f>4+1+0</f>
        <v>5</v>
      </c>
      <c r="O22" s="39" t="s">
        <v>29</v>
      </c>
    </row>
    <row r="23" spans="1:17" ht="349.5" thickBot="1" x14ac:dyDescent="0.3">
      <c r="A23" s="38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77</v>
      </c>
      <c r="H23" s="12" t="s">
        <v>37</v>
      </c>
      <c r="I23" s="11" t="s">
        <v>38</v>
      </c>
      <c r="J23" s="16" t="s">
        <v>39</v>
      </c>
      <c r="K23" s="47">
        <f>11+1+1+2</f>
        <v>15</v>
      </c>
      <c r="L23" s="35">
        <f>138+14+0</f>
        <v>152</v>
      </c>
      <c r="M23" s="35">
        <f>6+2+5+0</f>
        <v>13</v>
      </c>
      <c r="N23" s="35">
        <f>4+1+0</f>
        <v>5</v>
      </c>
      <c r="O23" s="39" t="s">
        <v>29</v>
      </c>
    </row>
    <row r="24" spans="1:17" ht="124.5" thickBot="1" x14ac:dyDescent="0.3">
      <c r="A24" s="51">
        <v>4</v>
      </c>
      <c r="B24" s="6" t="s">
        <v>24</v>
      </c>
      <c r="C24" s="9" t="s">
        <v>25</v>
      </c>
      <c r="D24" s="13" t="s">
        <v>42</v>
      </c>
      <c r="E24" s="9" t="s">
        <v>26</v>
      </c>
      <c r="F24" s="10" t="s">
        <v>43</v>
      </c>
      <c r="G24" s="10" t="s">
        <v>44</v>
      </c>
      <c r="H24" s="13" t="s">
        <v>45</v>
      </c>
      <c r="I24" s="13" t="s">
        <v>46</v>
      </c>
      <c r="J24" s="17" t="s">
        <v>47</v>
      </c>
      <c r="K24" s="48">
        <f>25+1+1+4</f>
        <v>31</v>
      </c>
      <c r="L24" s="37">
        <f>127+15+18+50+45</f>
        <v>255</v>
      </c>
      <c r="M24" s="37">
        <f>16+1+4</f>
        <v>21</v>
      </c>
      <c r="N24" s="37">
        <f>4+4</f>
        <v>8</v>
      </c>
      <c r="O24" s="39" t="s">
        <v>29</v>
      </c>
    </row>
    <row r="25" spans="1:17" ht="135" x14ac:dyDescent="0.25">
      <c r="A25" s="51">
        <v>5</v>
      </c>
      <c r="B25" s="6" t="s">
        <v>24</v>
      </c>
      <c r="C25" s="9" t="s">
        <v>25</v>
      </c>
      <c r="D25" s="24" t="s">
        <v>49</v>
      </c>
      <c r="E25" s="9" t="s">
        <v>41</v>
      </c>
      <c r="F25" s="14" t="s">
        <v>50</v>
      </c>
      <c r="G25" s="14" t="s">
        <v>51</v>
      </c>
      <c r="H25" s="14" t="s">
        <v>52</v>
      </c>
      <c r="I25" s="14" t="s">
        <v>53</v>
      </c>
      <c r="J25" s="18" t="s">
        <v>54</v>
      </c>
      <c r="K25" s="47">
        <v>6</v>
      </c>
      <c r="L25" s="35">
        <v>184</v>
      </c>
      <c r="M25" s="35">
        <v>4</v>
      </c>
      <c r="N25" s="37">
        <v>6</v>
      </c>
      <c r="O25" s="39" t="s">
        <v>29</v>
      </c>
    </row>
    <row r="26" spans="1:17" ht="112.5" customHeight="1" thickBot="1" x14ac:dyDescent="0.3">
      <c r="A26" s="38">
        <v>6</v>
      </c>
      <c r="B26" s="6" t="s">
        <v>24</v>
      </c>
      <c r="C26" s="9" t="s">
        <v>222</v>
      </c>
      <c r="D26" s="8" t="s">
        <v>241</v>
      </c>
      <c r="E26" s="9" t="s">
        <v>26</v>
      </c>
      <c r="F26" s="10" t="s">
        <v>55</v>
      </c>
      <c r="G26" s="11" t="s">
        <v>56</v>
      </c>
      <c r="H26" s="12" t="s">
        <v>57</v>
      </c>
      <c r="I26" s="11" t="s">
        <v>92</v>
      </c>
      <c r="J26" s="16" t="s">
        <v>58</v>
      </c>
      <c r="K26" s="47">
        <f>1+1+1+1+1</f>
        <v>5</v>
      </c>
      <c r="L26" s="35">
        <f>10+13+6</f>
        <v>29</v>
      </c>
      <c r="M26" s="35">
        <f>1+1+1</f>
        <v>3</v>
      </c>
      <c r="N26" s="35">
        <f>0</f>
        <v>0</v>
      </c>
      <c r="O26" s="87" t="s">
        <v>242</v>
      </c>
      <c r="Q26" s="86"/>
    </row>
    <row r="27" spans="1:17" ht="48.75" customHeight="1" thickBot="1" x14ac:dyDescent="0.3">
      <c r="A27" s="38">
        <v>7</v>
      </c>
      <c r="B27" s="6" t="s">
        <v>24</v>
      </c>
      <c r="C27" s="9" t="s">
        <v>25</v>
      </c>
      <c r="D27" s="12" t="s">
        <v>105</v>
      </c>
      <c r="E27" s="9" t="s">
        <v>26</v>
      </c>
      <c r="F27" s="10" t="s">
        <v>55</v>
      </c>
      <c r="G27" s="11" t="s">
        <v>75</v>
      </c>
      <c r="H27" s="9" t="s">
        <v>59</v>
      </c>
      <c r="I27" s="8" t="s">
        <v>60</v>
      </c>
      <c r="J27" s="20" t="s">
        <v>61</v>
      </c>
      <c r="K27" s="49">
        <f>2+2+2+2+1</f>
        <v>9</v>
      </c>
      <c r="L27" s="35">
        <f>38+15+16+7</f>
        <v>76</v>
      </c>
      <c r="M27" s="35">
        <f>4+1+1</f>
        <v>6</v>
      </c>
      <c r="N27" s="35">
        <f>1+1</f>
        <v>2</v>
      </c>
      <c r="O27" s="39" t="s">
        <v>29</v>
      </c>
    </row>
    <row r="28" spans="1:17" ht="47.25" customHeight="1" thickBot="1" x14ac:dyDescent="0.3">
      <c r="A28" s="51">
        <v>8</v>
      </c>
      <c r="B28" s="6" t="s">
        <v>24</v>
      </c>
      <c r="C28" s="9" t="s">
        <v>25</v>
      </c>
      <c r="D28" s="12" t="s">
        <v>66</v>
      </c>
      <c r="E28" s="9" t="s">
        <v>26</v>
      </c>
      <c r="F28" s="10" t="s">
        <v>67</v>
      </c>
      <c r="G28" s="10" t="s">
        <v>68</v>
      </c>
      <c r="H28" s="10" t="s">
        <v>69</v>
      </c>
      <c r="I28" s="10" t="s">
        <v>70</v>
      </c>
      <c r="J28" s="16" t="s">
        <v>71</v>
      </c>
      <c r="K28" s="49">
        <f>13+1+2+1+2+2+1+1+1</f>
        <v>24</v>
      </c>
      <c r="L28" s="35">
        <f>56+1+9+6+4+7+12</f>
        <v>95</v>
      </c>
      <c r="M28" s="35">
        <f>10+1+2+1+1+1+1</f>
        <v>17</v>
      </c>
      <c r="N28" s="35">
        <f>4+1+1+1+1+2</f>
        <v>10</v>
      </c>
      <c r="O28" s="39" t="s">
        <v>29</v>
      </c>
    </row>
    <row r="29" spans="1:17" ht="94.5" customHeight="1" thickBot="1" x14ac:dyDescent="0.3">
      <c r="A29" s="51">
        <v>9</v>
      </c>
      <c r="B29" s="6" t="s">
        <v>24</v>
      </c>
      <c r="C29" s="9" t="s">
        <v>222</v>
      </c>
      <c r="D29" s="8" t="s">
        <v>217</v>
      </c>
      <c r="E29" s="15" t="s">
        <v>26</v>
      </c>
      <c r="F29" s="10" t="s">
        <v>72</v>
      </c>
      <c r="G29" s="10" t="s">
        <v>73</v>
      </c>
      <c r="H29" s="9" t="s">
        <v>74</v>
      </c>
      <c r="I29" s="10" t="s">
        <v>218</v>
      </c>
      <c r="J29" s="16" t="s">
        <v>219</v>
      </c>
      <c r="K29" s="49">
        <v>1</v>
      </c>
      <c r="L29" s="35">
        <v>2</v>
      </c>
      <c r="M29" s="35">
        <v>0</v>
      </c>
      <c r="N29" s="35">
        <v>1</v>
      </c>
      <c r="O29" s="87" t="s">
        <v>224</v>
      </c>
    </row>
    <row r="30" spans="1:17" ht="112.5" x14ac:dyDescent="0.25">
      <c r="A30" s="38">
        <v>10</v>
      </c>
      <c r="B30" s="6" t="s">
        <v>24</v>
      </c>
      <c r="C30" s="9" t="s">
        <v>25</v>
      </c>
      <c r="D30" s="12" t="s">
        <v>80</v>
      </c>
      <c r="E30" s="9" t="s">
        <v>41</v>
      </c>
      <c r="F30" s="24" t="s">
        <v>82</v>
      </c>
      <c r="G30" s="12" t="s">
        <v>81</v>
      </c>
      <c r="H30" s="12" t="s">
        <v>83</v>
      </c>
      <c r="I30" s="12" t="s">
        <v>84</v>
      </c>
      <c r="J30" s="44" t="s">
        <v>85</v>
      </c>
      <c r="K30" s="47">
        <f>1+2+1+1</f>
        <v>5</v>
      </c>
      <c r="L30" s="35">
        <f>17+10+9</f>
        <v>36</v>
      </c>
      <c r="M30" s="35">
        <f>2+1+1</f>
        <v>4</v>
      </c>
      <c r="N30" s="37">
        <f>1+1+1</f>
        <v>3</v>
      </c>
      <c r="O30" s="39" t="s">
        <v>29</v>
      </c>
    </row>
    <row r="31" spans="1:17" ht="204.75" thickBot="1" x14ac:dyDescent="0.3">
      <c r="A31" s="38">
        <v>11</v>
      </c>
      <c r="B31" s="6" t="s">
        <v>24</v>
      </c>
      <c r="C31" s="9" t="s">
        <v>25</v>
      </c>
      <c r="D31" s="11" t="s">
        <v>88</v>
      </c>
      <c r="E31" s="9" t="s">
        <v>26</v>
      </c>
      <c r="F31" s="10" t="s">
        <v>87</v>
      </c>
      <c r="G31" s="22"/>
      <c r="H31" s="25" t="s">
        <v>89</v>
      </c>
      <c r="I31" s="26" t="s">
        <v>90</v>
      </c>
      <c r="J31" s="19" t="s">
        <v>91</v>
      </c>
      <c r="K31" s="47">
        <f>1+1</f>
        <v>2</v>
      </c>
      <c r="L31" s="35">
        <f>33+23</f>
        <v>56</v>
      </c>
      <c r="M31" s="35">
        <f>1+1</f>
        <v>2</v>
      </c>
      <c r="N31" s="35">
        <v>3</v>
      </c>
      <c r="O31" s="39" t="s">
        <v>29</v>
      </c>
    </row>
    <row r="32" spans="1:17" ht="123.75" x14ac:dyDescent="0.25">
      <c r="A32" s="51">
        <v>12</v>
      </c>
      <c r="B32" s="6" t="s">
        <v>24</v>
      </c>
      <c r="C32" s="9" t="s">
        <v>25</v>
      </c>
      <c r="D32" s="8" t="s">
        <v>98</v>
      </c>
      <c r="E32" s="9" t="s">
        <v>26</v>
      </c>
      <c r="F32" s="10" t="s">
        <v>97</v>
      </c>
      <c r="G32" s="22"/>
      <c r="H32" s="10" t="s">
        <v>101</v>
      </c>
      <c r="I32" s="10" t="s">
        <v>99</v>
      </c>
      <c r="J32" s="19" t="s">
        <v>100</v>
      </c>
      <c r="K32" s="47">
        <v>4</v>
      </c>
      <c r="L32" s="35">
        <v>19</v>
      </c>
      <c r="M32" s="35">
        <v>4</v>
      </c>
      <c r="N32" s="35">
        <v>4</v>
      </c>
      <c r="O32" s="39" t="s">
        <v>29</v>
      </c>
    </row>
    <row r="33" spans="1:15" ht="135" x14ac:dyDescent="0.25">
      <c r="A33" s="38">
        <v>13</v>
      </c>
      <c r="B33" s="6" t="s">
        <v>24</v>
      </c>
      <c r="C33" s="9" t="s">
        <v>25</v>
      </c>
      <c r="D33" s="27" t="s">
        <v>106</v>
      </c>
      <c r="E33" s="21" t="s">
        <v>26</v>
      </c>
      <c r="F33" s="28" t="s">
        <v>97</v>
      </c>
      <c r="G33" s="27" t="s">
        <v>86</v>
      </c>
      <c r="H33" s="22"/>
      <c r="I33" s="22"/>
      <c r="J33" s="45"/>
      <c r="K33" s="47">
        <v>6</v>
      </c>
      <c r="L33" s="35">
        <v>24</v>
      </c>
      <c r="M33" s="35">
        <v>6</v>
      </c>
      <c r="N33" s="35">
        <v>4</v>
      </c>
      <c r="O33" s="39" t="s">
        <v>29</v>
      </c>
    </row>
    <row r="34" spans="1:15" ht="360.75" thickBot="1" x14ac:dyDescent="0.3">
      <c r="A34" s="38">
        <v>14</v>
      </c>
      <c r="B34" s="6" t="s">
        <v>24</v>
      </c>
      <c r="C34" s="9" t="s">
        <v>25</v>
      </c>
      <c r="D34" s="8" t="s">
        <v>107</v>
      </c>
      <c r="E34" s="21" t="s">
        <v>41</v>
      </c>
      <c r="F34" s="10" t="s">
        <v>108</v>
      </c>
      <c r="G34" s="10" t="s">
        <v>109</v>
      </c>
      <c r="H34" s="12" t="s">
        <v>110</v>
      </c>
      <c r="I34" s="10" t="s">
        <v>111</v>
      </c>
      <c r="J34" s="19" t="s">
        <v>112</v>
      </c>
      <c r="K34" s="47">
        <v>1</v>
      </c>
      <c r="L34" s="35">
        <v>18</v>
      </c>
      <c r="M34" s="35">
        <v>0</v>
      </c>
      <c r="N34" s="35">
        <v>1</v>
      </c>
      <c r="O34" s="39" t="s">
        <v>29</v>
      </c>
    </row>
    <row r="35" spans="1:15" ht="282" thickBot="1" x14ac:dyDescent="0.3">
      <c r="A35" s="51">
        <v>15</v>
      </c>
      <c r="B35" s="6" t="s">
        <v>24</v>
      </c>
      <c r="C35" s="9" t="s">
        <v>25</v>
      </c>
      <c r="D35" s="8" t="s">
        <v>113</v>
      </c>
      <c r="E35" s="21" t="s">
        <v>41</v>
      </c>
      <c r="F35" s="10" t="s">
        <v>102</v>
      </c>
      <c r="G35" s="10" t="s">
        <v>104</v>
      </c>
      <c r="H35" s="25" t="s">
        <v>103</v>
      </c>
      <c r="I35" s="25" t="s">
        <v>114</v>
      </c>
      <c r="J35" s="44" t="s">
        <v>115</v>
      </c>
      <c r="K35" s="81">
        <v>3</v>
      </c>
      <c r="L35" s="35">
        <v>17</v>
      </c>
      <c r="M35" s="35">
        <v>1</v>
      </c>
      <c r="N35" s="35">
        <v>5</v>
      </c>
      <c r="O35" s="39" t="s">
        <v>29</v>
      </c>
    </row>
    <row r="36" spans="1:15" ht="168" x14ac:dyDescent="0.25">
      <c r="A36" s="51">
        <v>16</v>
      </c>
      <c r="B36" s="6" t="s">
        <v>24</v>
      </c>
      <c r="C36" s="9" t="s">
        <v>25</v>
      </c>
      <c r="D36" s="8" t="s">
        <v>120</v>
      </c>
      <c r="E36" s="23" t="s">
        <v>26</v>
      </c>
      <c r="F36" s="8" t="s">
        <v>116</v>
      </c>
      <c r="G36" s="8" t="s">
        <v>117</v>
      </c>
      <c r="H36" s="29" t="s">
        <v>119</v>
      </c>
      <c r="I36" s="29" t="s">
        <v>118</v>
      </c>
      <c r="J36" s="44" t="s">
        <v>121</v>
      </c>
      <c r="K36" s="47">
        <v>2</v>
      </c>
      <c r="L36" s="35">
        <v>29</v>
      </c>
      <c r="M36" s="35">
        <v>2</v>
      </c>
      <c r="N36" s="35">
        <v>2</v>
      </c>
      <c r="O36" s="40"/>
    </row>
    <row r="37" spans="1:15" ht="54" customHeight="1" x14ac:dyDescent="0.25">
      <c r="A37" s="38">
        <v>17</v>
      </c>
      <c r="B37" s="6" t="s">
        <v>24</v>
      </c>
      <c r="C37" s="9" t="s">
        <v>25</v>
      </c>
      <c r="D37" s="12" t="s">
        <v>128</v>
      </c>
      <c r="E37" s="23" t="s">
        <v>26</v>
      </c>
      <c r="F37" s="10" t="s">
        <v>108</v>
      </c>
      <c r="G37" s="11" t="s">
        <v>145</v>
      </c>
      <c r="H37" s="34" t="s">
        <v>146</v>
      </c>
      <c r="I37" s="8" t="s">
        <v>139</v>
      </c>
      <c r="J37" s="19" t="s">
        <v>147</v>
      </c>
      <c r="K37" s="81">
        <v>0</v>
      </c>
      <c r="L37" s="82">
        <v>0</v>
      </c>
      <c r="M37" s="82">
        <v>0</v>
      </c>
      <c r="N37" s="82">
        <v>0</v>
      </c>
      <c r="O37" s="40"/>
    </row>
    <row r="38" spans="1:15" ht="31.5" customHeight="1" thickBot="1" x14ac:dyDescent="0.3">
      <c r="A38" s="38">
        <v>18</v>
      </c>
      <c r="B38" s="6" t="s">
        <v>24</v>
      </c>
      <c r="C38" s="9" t="s">
        <v>25</v>
      </c>
      <c r="D38" s="11" t="s">
        <v>129</v>
      </c>
      <c r="E38" s="23" t="s">
        <v>41</v>
      </c>
      <c r="F38" s="10" t="s">
        <v>130</v>
      </c>
      <c r="G38" s="10" t="s">
        <v>151</v>
      </c>
      <c r="H38" s="10" t="s">
        <v>152</v>
      </c>
      <c r="I38" s="11" t="s">
        <v>140</v>
      </c>
      <c r="J38" s="19" t="s">
        <v>153</v>
      </c>
      <c r="K38" s="49">
        <v>1</v>
      </c>
      <c r="L38" s="36">
        <v>2</v>
      </c>
      <c r="M38" s="36">
        <v>0</v>
      </c>
      <c r="N38" s="36">
        <v>1</v>
      </c>
      <c r="O38" s="39" t="s">
        <v>29</v>
      </c>
    </row>
    <row r="39" spans="1:15" ht="45" customHeight="1" thickBot="1" x14ac:dyDescent="0.3">
      <c r="A39" s="51">
        <v>19</v>
      </c>
      <c r="B39" s="6" t="s">
        <v>24</v>
      </c>
      <c r="C39" s="9" t="s">
        <v>25</v>
      </c>
      <c r="D39" s="11" t="s">
        <v>131</v>
      </c>
      <c r="E39" s="23" t="s">
        <v>26</v>
      </c>
      <c r="F39" s="10" t="s">
        <v>132</v>
      </c>
      <c r="G39" s="10" t="s">
        <v>148</v>
      </c>
      <c r="H39" s="10" t="s">
        <v>149</v>
      </c>
      <c r="I39" s="11" t="s">
        <v>48</v>
      </c>
      <c r="J39" s="19" t="s">
        <v>150</v>
      </c>
      <c r="K39" s="49">
        <v>0</v>
      </c>
      <c r="L39" s="36">
        <v>0</v>
      </c>
      <c r="M39" s="36">
        <v>0</v>
      </c>
      <c r="N39" s="36">
        <v>0</v>
      </c>
      <c r="O39" s="39" t="s">
        <v>29</v>
      </c>
    </row>
    <row r="40" spans="1:15" ht="66.75" customHeight="1" x14ac:dyDescent="0.25">
      <c r="A40" s="51">
        <v>20</v>
      </c>
      <c r="B40" s="6" t="s">
        <v>24</v>
      </c>
      <c r="C40" s="9" t="s">
        <v>25</v>
      </c>
      <c r="D40" s="27" t="s">
        <v>133</v>
      </c>
      <c r="E40" s="23" t="s">
        <v>41</v>
      </c>
      <c r="F40" s="10" t="s">
        <v>134</v>
      </c>
      <c r="G40" s="10" t="s">
        <v>154</v>
      </c>
      <c r="H40" s="10" t="s">
        <v>155</v>
      </c>
      <c r="I40" s="11" t="s">
        <v>141</v>
      </c>
      <c r="J40" s="19" t="s">
        <v>156</v>
      </c>
      <c r="K40" s="49">
        <v>2</v>
      </c>
      <c r="L40" s="36">
        <v>5</v>
      </c>
      <c r="M40" s="36">
        <v>0</v>
      </c>
      <c r="N40" s="36">
        <v>0</v>
      </c>
      <c r="O40" s="39" t="s">
        <v>29</v>
      </c>
    </row>
    <row r="41" spans="1:15" ht="69.75" customHeight="1" x14ac:dyDescent="0.25">
      <c r="A41" s="38">
        <v>21</v>
      </c>
      <c r="B41" s="6" t="s">
        <v>24</v>
      </c>
      <c r="C41" s="9" t="s">
        <v>25</v>
      </c>
      <c r="D41" s="27" t="s">
        <v>135</v>
      </c>
      <c r="E41" s="23" t="s">
        <v>41</v>
      </c>
      <c r="F41" s="10" t="s">
        <v>134</v>
      </c>
      <c r="G41" s="10" t="s">
        <v>154</v>
      </c>
      <c r="H41" s="10" t="s">
        <v>155</v>
      </c>
      <c r="I41" s="11" t="s">
        <v>141</v>
      </c>
      <c r="J41" s="19" t="s">
        <v>156</v>
      </c>
      <c r="K41" s="49">
        <v>2</v>
      </c>
      <c r="L41" s="36">
        <v>7</v>
      </c>
      <c r="M41" s="36">
        <v>0</v>
      </c>
      <c r="N41" s="36">
        <v>0</v>
      </c>
      <c r="O41" s="39" t="s">
        <v>29</v>
      </c>
    </row>
    <row r="42" spans="1:15" ht="69.75" customHeight="1" thickBot="1" x14ac:dyDescent="0.3">
      <c r="A42" s="38">
        <v>22</v>
      </c>
      <c r="B42" s="6" t="s">
        <v>24</v>
      </c>
      <c r="C42" s="9" t="s">
        <v>25</v>
      </c>
      <c r="D42" s="27" t="s">
        <v>220</v>
      </c>
      <c r="E42" s="23" t="s">
        <v>41</v>
      </c>
      <c r="F42" s="10" t="s">
        <v>134</v>
      </c>
      <c r="G42" s="10" t="s">
        <v>154</v>
      </c>
      <c r="H42" s="10" t="s">
        <v>155</v>
      </c>
      <c r="I42" s="11" t="s">
        <v>141</v>
      </c>
      <c r="J42" s="19" t="s">
        <v>156</v>
      </c>
      <c r="K42" s="49">
        <v>2</v>
      </c>
      <c r="L42" s="36">
        <v>3</v>
      </c>
      <c r="M42" s="36">
        <v>0</v>
      </c>
      <c r="N42" s="36">
        <v>0</v>
      </c>
      <c r="O42" s="39" t="s">
        <v>29</v>
      </c>
    </row>
    <row r="43" spans="1:15" ht="64.5" customHeight="1" thickBot="1" x14ac:dyDescent="0.3">
      <c r="A43" s="51">
        <v>23</v>
      </c>
      <c r="B43" s="30" t="s">
        <v>24</v>
      </c>
      <c r="C43" s="7" t="s">
        <v>25</v>
      </c>
      <c r="D43" s="33" t="s">
        <v>136</v>
      </c>
      <c r="E43" s="31" t="s">
        <v>26</v>
      </c>
      <c r="F43" s="32" t="s">
        <v>137</v>
      </c>
      <c r="G43" s="41"/>
      <c r="H43" s="33" t="s">
        <v>157</v>
      </c>
      <c r="I43" s="33" t="s">
        <v>142</v>
      </c>
      <c r="J43" s="46" t="s">
        <v>158</v>
      </c>
      <c r="K43" s="50">
        <v>1</v>
      </c>
      <c r="L43" s="42">
        <v>1</v>
      </c>
      <c r="M43" s="42">
        <v>1</v>
      </c>
      <c r="N43" s="42">
        <v>1</v>
      </c>
      <c r="O43" s="43" t="s">
        <v>29</v>
      </c>
    </row>
    <row r="44" spans="1:15" ht="103.5" customHeight="1" thickBot="1" x14ac:dyDescent="0.3">
      <c r="A44" s="51">
        <v>24</v>
      </c>
      <c r="B44" s="6" t="s">
        <v>24</v>
      </c>
      <c r="C44" s="9" t="s">
        <v>222</v>
      </c>
      <c r="D44" s="27" t="s">
        <v>164</v>
      </c>
      <c r="E44" s="9" t="s">
        <v>26</v>
      </c>
      <c r="F44" s="10" t="s">
        <v>127</v>
      </c>
      <c r="G44" s="70" t="s">
        <v>78</v>
      </c>
      <c r="H44" s="12" t="s">
        <v>143</v>
      </c>
      <c r="I44" s="10" t="s">
        <v>138</v>
      </c>
      <c r="J44" s="10" t="s">
        <v>144</v>
      </c>
      <c r="K44" s="35">
        <f>2+1</f>
        <v>3</v>
      </c>
      <c r="L44" s="35">
        <f>9+11+7</f>
        <v>27</v>
      </c>
      <c r="M44" s="35">
        <f>1+1+1</f>
        <v>3</v>
      </c>
      <c r="N44" s="35">
        <f>1+1+1</f>
        <v>3</v>
      </c>
      <c r="O44" s="87" t="s">
        <v>227</v>
      </c>
    </row>
    <row r="45" spans="1:15" ht="37.5" customHeight="1" x14ac:dyDescent="0.25">
      <c r="A45" s="38">
        <v>25</v>
      </c>
      <c r="B45" s="6" t="s">
        <v>24</v>
      </c>
      <c r="C45" s="9" t="s">
        <v>25</v>
      </c>
      <c r="D45" s="8" t="s">
        <v>159</v>
      </c>
      <c r="E45" s="9" t="s">
        <v>26</v>
      </c>
      <c r="F45" s="10" t="s">
        <v>55</v>
      </c>
      <c r="G45" s="10" t="s">
        <v>160</v>
      </c>
      <c r="H45" s="12" t="s">
        <v>161</v>
      </c>
      <c r="I45" s="10" t="s">
        <v>162</v>
      </c>
      <c r="J45" s="9" t="s">
        <v>163</v>
      </c>
      <c r="K45" s="21">
        <f>2</f>
        <v>2</v>
      </c>
      <c r="L45" s="21">
        <f>10+5</f>
        <v>15</v>
      </c>
      <c r="M45" s="21">
        <f>1+1</f>
        <v>2</v>
      </c>
      <c r="N45" s="21">
        <f>1+1</f>
        <v>2</v>
      </c>
      <c r="O45" s="39" t="s">
        <v>29</v>
      </c>
    </row>
    <row r="46" spans="1:15" ht="83.25" customHeight="1" thickBot="1" x14ac:dyDescent="0.3">
      <c r="A46" s="38">
        <v>26</v>
      </c>
      <c r="B46" s="71" t="s">
        <v>24</v>
      </c>
      <c r="C46" s="72" t="s">
        <v>25</v>
      </c>
      <c r="D46" s="73" t="s">
        <v>165</v>
      </c>
      <c r="E46" s="72" t="s">
        <v>26</v>
      </c>
      <c r="F46" s="70" t="s">
        <v>55</v>
      </c>
      <c r="G46" s="70" t="s">
        <v>93</v>
      </c>
      <c r="H46" s="74" t="s">
        <v>94</v>
      </c>
      <c r="I46" s="70" t="s">
        <v>95</v>
      </c>
      <c r="J46" s="70" t="s">
        <v>96</v>
      </c>
      <c r="K46" s="75"/>
      <c r="L46" s="75"/>
      <c r="M46" s="75"/>
      <c r="N46" s="75"/>
      <c r="O46" s="39" t="s">
        <v>29</v>
      </c>
    </row>
    <row r="47" spans="1:15" ht="69" customHeight="1" thickBot="1" x14ac:dyDescent="0.3">
      <c r="A47" s="51">
        <v>27</v>
      </c>
      <c r="B47" s="79" t="s">
        <v>24</v>
      </c>
      <c r="C47" s="15" t="s">
        <v>25</v>
      </c>
      <c r="D47" s="27" t="s">
        <v>166</v>
      </c>
      <c r="E47" s="80" t="s">
        <v>26</v>
      </c>
      <c r="F47" s="8" t="s">
        <v>167</v>
      </c>
      <c r="G47" s="27" t="s">
        <v>173</v>
      </c>
      <c r="H47" s="10" t="s">
        <v>174</v>
      </c>
      <c r="I47" s="8" t="s">
        <v>168</v>
      </c>
      <c r="J47" s="22"/>
      <c r="K47" s="35">
        <v>2</v>
      </c>
      <c r="L47" s="35">
        <v>6</v>
      </c>
      <c r="M47" s="35">
        <v>2</v>
      </c>
      <c r="N47" s="35">
        <v>4</v>
      </c>
      <c r="O47" s="39" t="s">
        <v>29</v>
      </c>
    </row>
    <row r="48" spans="1:15" ht="122.25" customHeight="1" x14ac:dyDescent="0.25">
      <c r="A48" s="51">
        <v>28</v>
      </c>
      <c r="B48" s="6" t="s">
        <v>24</v>
      </c>
      <c r="C48" s="9" t="s">
        <v>25</v>
      </c>
      <c r="D48" s="28" t="s">
        <v>169</v>
      </c>
      <c r="E48" s="21" t="s">
        <v>26</v>
      </c>
      <c r="F48" s="76" t="s">
        <v>170</v>
      </c>
      <c r="G48" s="22"/>
      <c r="H48" s="22"/>
      <c r="I48" s="76" t="s">
        <v>171</v>
      </c>
      <c r="J48" s="22"/>
      <c r="K48" s="22"/>
      <c r="L48" s="22"/>
      <c r="M48" s="22"/>
      <c r="N48" s="22"/>
      <c r="O48" s="39" t="s">
        <v>29</v>
      </c>
    </row>
    <row r="49" spans="1:15" ht="144" customHeight="1" thickBot="1" x14ac:dyDescent="0.3">
      <c r="A49" s="38">
        <v>29</v>
      </c>
      <c r="B49" s="6" t="s">
        <v>24</v>
      </c>
      <c r="C49" s="9" t="s">
        <v>222</v>
      </c>
      <c r="D49" s="28" t="s">
        <v>225</v>
      </c>
      <c r="E49" s="9" t="s">
        <v>26</v>
      </c>
      <c r="F49" s="10" t="s">
        <v>62</v>
      </c>
      <c r="G49" s="10" t="s">
        <v>76</v>
      </c>
      <c r="H49" s="10" t="s">
        <v>63</v>
      </c>
      <c r="I49" s="10" t="s">
        <v>64</v>
      </c>
      <c r="J49" s="16" t="s">
        <v>65</v>
      </c>
      <c r="K49" s="77">
        <v>4</v>
      </c>
      <c r="L49" s="78">
        <v>21</v>
      </c>
      <c r="M49" s="78">
        <v>2</v>
      </c>
      <c r="N49" s="78">
        <v>2</v>
      </c>
      <c r="O49" s="87" t="s">
        <v>226</v>
      </c>
    </row>
    <row r="50" spans="1:15" ht="112.5" customHeight="1" thickBot="1" x14ac:dyDescent="0.3">
      <c r="A50" s="38">
        <v>30</v>
      </c>
      <c r="B50" s="6" t="s">
        <v>24</v>
      </c>
      <c r="C50" s="9" t="s">
        <v>25</v>
      </c>
      <c r="D50" s="27" t="s">
        <v>172</v>
      </c>
      <c r="E50" s="23" t="s">
        <v>26</v>
      </c>
      <c r="F50" s="10" t="s">
        <v>108</v>
      </c>
      <c r="G50" s="10" t="s">
        <v>122</v>
      </c>
      <c r="H50" s="12" t="s">
        <v>123</v>
      </c>
      <c r="I50" s="10" t="s">
        <v>124</v>
      </c>
      <c r="J50" s="10" t="s">
        <v>125</v>
      </c>
      <c r="K50" s="22"/>
      <c r="L50" s="22"/>
      <c r="M50" s="22"/>
      <c r="N50" s="22"/>
      <c r="O50" s="21" t="s">
        <v>29</v>
      </c>
    </row>
    <row r="51" spans="1:15" ht="87.75" customHeight="1" thickBot="1" x14ac:dyDescent="0.3">
      <c r="A51" s="51">
        <v>31</v>
      </c>
      <c r="B51" s="6" t="s">
        <v>24</v>
      </c>
      <c r="C51" s="9" t="s">
        <v>25</v>
      </c>
      <c r="D51" s="83" t="s">
        <v>177</v>
      </c>
      <c r="E51" s="9" t="s">
        <v>26</v>
      </c>
      <c r="F51" s="14" t="s">
        <v>175</v>
      </c>
      <c r="G51" s="14" t="s">
        <v>176</v>
      </c>
      <c r="H51" s="10" t="s">
        <v>178</v>
      </c>
      <c r="I51" s="24" t="s">
        <v>179</v>
      </c>
      <c r="J51" s="70" t="s">
        <v>180</v>
      </c>
      <c r="K51" s="22"/>
      <c r="L51" s="22"/>
      <c r="M51" s="22"/>
      <c r="N51" s="22"/>
      <c r="O51" s="21" t="s">
        <v>29</v>
      </c>
    </row>
    <row r="52" spans="1:15" ht="129" customHeight="1" x14ac:dyDescent="0.25">
      <c r="A52" s="51">
        <v>32</v>
      </c>
      <c r="B52" s="6" t="s">
        <v>24</v>
      </c>
      <c r="C52" s="9" t="s">
        <v>25</v>
      </c>
      <c r="D52" s="27" t="s">
        <v>248</v>
      </c>
      <c r="E52" s="84" t="s">
        <v>26</v>
      </c>
      <c r="F52" s="10" t="s">
        <v>55</v>
      </c>
      <c r="G52" s="27" t="s">
        <v>181</v>
      </c>
      <c r="H52" s="27" t="s">
        <v>182</v>
      </c>
      <c r="I52" s="27" t="s">
        <v>183</v>
      </c>
      <c r="J52" s="10" t="s">
        <v>184</v>
      </c>
      <c r="K52" s="21">
        <f>1+1</f>
        <v>2</v>
      </c>
      <c r="L52" s="21">
        <f>11+12</f>
        <v>23</v>
      </c>
      <c r="M52" s="21">
        <f>1+1</f>
        <v>2</v>
      </c>
      <c r="N52" s="21">
        <f>1+1</f>
        <v>2</v>
      </c>
      <c r="O52" s="21"/>
    </row>
    <row r="53" spans="1:15" ht="129" customHeight="1" x14ac:dyDescent="0.25">
      <c r="A53" s="98"/>
      <c r="B53" s="97" t="s">
        <v>24</v>
      </c>
      <c r="C53" s="94" t="s">
        <v>222</v>
      </c>
      <c r="D53" s="27" t="s">
        <v>249</v>
      </c>
      <c r="E53" s="84" t="s">
        <v>26</v>
      </c>
      <c r="F53" s="95" t="s">
        <v>55</v>
      </c>
      <c r="G53" s="27" t="s">
        <v>181</v>
      </c>
      <c r="H53" s="27" t="s">
        <v>182</v>
      </c>
      <c r="I53" s="27" t="s">
        <v>183</v>
      </c>
      <c r="J53" s="95" t="s">
        <v>184</v>
      </c>
      <c r="K53" s="21">
        <v>2</v>
      </c>
      <c r="L53" s="21">
        <v>11</v>
      </c>
      <c r="M53" s="21">
        <v>1</v>
      </c>
      <c r="N53" s="21">
        <v>0</v>
      </c>
      <c r="O53" s="99" t="s">
        <v>250</v>
      </c>
    </row>
    <row r="54" spans="1:15" ht="129" customHeight="1" x14ac:dyDescent="0.25">
      <c r="A54" s="38">
        <v>33</v>
      </c>
      <c r="B54" s="6" t="s">
        <v>24</v>
      </c>
      <c r="C54" s="9" t="s">
        <v>25</v>
      </c>
      <c r="D54" s="27" t="s">
        <v>189</v>
      </c>
      <c r="E54" s="84" t="s">
        <v>26</v>
      </c>
      <c r="F54" s="10" t="s">
        <v>185</v>
      </c>
      <c r="G54" s="27" t="s">
        <v>186</v>
      </c>
      <c r="H54" s="27" t="s">
        <v>187</v>
      </c>
      <c r="I54" s="27" t="s">
        <v>190</v>
      </c>
      <c r="J54" s="10" t="s">
        <v>188</v>
      </c>
      <c r="K54" s="22"/>
      <c r="L54" s="22"/>
      <c r="M54" s="22"/>
      <c r="N54" s="22"/>
      <c r="O54" s="22"/>
    </row>
    <row r="55" spans="1:15" ht="129" customHeight="1" thickBot="1" x14ac:dyDescent="0.3">
      <c r="A55" s="38">
        <v>34</v>
      </c>
      <c r="B55" s="6" t="s">
        <v>24</v>
      </c>
      <c r="C55" s="9" t="s">
        <v>25</v>
      </c>
      <c r="D55" s="27" t="s">
        <v>191</v>
      </c>
      <c r="E55" s="84" t="s">
        <v>26</v>
      </c>
      <c r="F55" s="10" t="s">
        <v>185</v>
      </c>
      <c r="G55" s="27" t="s">
        <v>186</v>
      </c>
      <c r="H55" s="27" t="s">
        <v>187</v>
      </c>
      <c r="I55" s="27" t="s">
        <v>190</v>
      </c>
      <c r="J55" s="10" t="s">
        <v>188</v>
      </c>
      <c r="K55" s="22"/>
      <c r="L55" s="22"/>
      <c r="M55" s="22"/>
      <c r="N55" s="22"/>
      <c r="O55" s="22"/>
    </row>
    <row r="56" spans="1:15" ht="129" customHeight="1" thickBot="1" x14ac:dyDescent="0.3">
      <c r="A56" s="51">
        <v>35</v>
      </c>
      <c r="B56" s="6" t="s">
        <v>24</v>
      </c>
      <c r="C56" s="9" t="s">
        <v>25</v>
      </c>
      <c r="D56" s="27" t="s">
        <v>192</v>
      </c>
      <c r="E56" s="84" t="s">
        <v>26</v>
      </c>
      <c r="F56" s="10" t="s">
        <v>185</v>
      </c>
      <c r="G56" s="27" t="s">
        <v>186</v>
      </c>
      <c r="H56" s="27" t="s">
        <v>187</v>
      </c>
      <c r="I56" s="27" t="s">
        <v>193</v>
      </c>
      <c r="J56" s="10" t="s">
        <v>188</v>
      </c>
      <c r="K56" s="22"/>
      <c r="L56" s="22"/>
      <c r="M56" s="22"/>
      <c r="N56" s="22"/>
      <c r="O56" s="22"/>
    </row>
    <row r="57" spans="1:15" ht="129" customHeight="1" x14ac:dyDescent="0.25">
      <c r="A57" s="51">
        <v>36</v>
      </c>
      <c r="B57" s="6" t="s">
        <v>24</v>
      </c>
      <c r="C57" s="9" t="s">
        <v>25</v>
      </c>
      <c r="D57" s="27" t="s">
        <v>194</v>
      </c>
      <c r="E57" s="84" t="s">
        <v>26</v>
      </c>
      <c r="F57" s="10" t="s">
        <v>185</v>
      </c>
      <c r="G57" s="27" t="s">
        <v>186</v>
      </c>
      <c r="H57" s="27" t="s">
        <v>187</v>
      </c>
      <c r="I57" s="27" t="s">
        <v>195</v>
      </c>
      <c r="J57" s="10" t="s">
        <v>188</v>
      </c>
      <c r="K57" s="22"/>
      <c r="L57" s="22"/>
      <c r="M57" s="22"/>
      <c r="N57" s="22"/>
      <c r="O57" s="22"/>
    </row>
    <row r="58" spans="1:15" ht="164.25" customHeight="1" x14ac:dyDescent="0.25">
      <c r="A58" s="38">
        <v>37</v>
      </c>
      <c r="B58" s="6" t="s">
        <v>24</v>
      </c>
      <c r="C58" s="9" t="s">
        <v>25</v>
      </c>
      <c r="D58" s="27" t="s">
        <v>196</v>
      </c>
      <c r="E58" s="84" t="s">
        <v>26</v>
      </c>
      <c r="F58" s="12" t="s">
        <v>197</v>
      </c>
      <c r="G58" s="27" t="s">
        <v>201</v>
      </c>
      <c r="H58" s="27" t="s">
        <v>198</v>
      </c>
      <c r="I58" s="27" t="s">
        <v>199</v>
      </c>
      <c r="J58" s="12" t="s">
        <v>200</v>
      </c>
      <c r="K58" s="21">
        <f>1</f>
        <v>1</v>
      </c>
      <c r="L58" s="21">
        <f>8</f>
        <v>8</v>
      </c>
      <c r="M58" s="21">
        <f>1</f>
        <v>1</v>
      </c>
      <c r="N58" s="21"/>
      <c r="O58" s="22"/>
    </row>
    <row r="59" spans="1:15" ht="89.25" customHeight="1" thickBot="1" x14ac:dyDescent="0.3">
      <c r="A59" s="38">
        <v>28</v>
      </c>
      <c r="B59" s="6" t="s">
        <v>24</v>
      </c>
      <c r="C59" s="9" t="s">
        <v>25</v>
      </c>
      <c r="D59" s="27" t="s">
        <v>212</v>
      </c>
      <c r="E59" s="84" t="s">
        <v>41</v>
      </c>
      <c r="F59" s="12" t="s">
        <v>214</v>
      </c>
      <c r="G59" s="12" t="s">
        <v>214</v>
      </c>
      <c r="H59" s="27" t="s">
        <v>215</v>
      </c>
      <c r="I59" s="27" t="s">
        <v>213</v>
      </c>
      <c r="J59" s="12" t="s">
        <v>216</v>
      </c>
      <c r="K59" s="21">
        <v>1</v>
      </c>
      <c r="L59" s="21">
        <v>12</v>
      </c>
      <c r="M59" s="21"/>
      <c r="N59" s="21"/>
      <c r="O59" s="22"/>
    </row>
    <row r="60" spans="1:15" ht="192" thickBot="1" x14ac:dyDescent="0.3">
      <c r="A60" s="51">
        <v>39</v>
      </c>
      <c r="B60" s="6" t="s">
        <v>24</v>
      </c>
      <c r="C60" s="9" t="s">
        <v>25</v>
      </c>
      <c r="D60" s="27" t="s">
        <v>202</v>
      </c>
      <c r="E60" s="84" t="s">
        <v>26</v>
      </c>
      <c r="F60" s="12" t="s">
        <v>203</v>
      </c>
      <c r="G60" s="27" t="s">
        <v>203</v>
      </c>
      <c r="H60" s="27" t="s">
        <v>205</v>
      </c>
      <c r="I60" s="27" t="s">
        <v>204</v>
      </c>
      <c r="J60" s="12" t="s">
        <v>206</v>
      </c>
      <c r="K60" s="22"/>
      <c r="L60" s="22"/>
      <c r="M60" s="22"/>
      <c r="N60" s="22"/>
      <c r="O60" s="22"/>
    </row>
    <row r="61" spans="1:15" ht="123.75" x14ac:dyDescent="0.25">
      <c r="A61" s="51">
        <v>40</v>
      </c>
      <c r="B61" s="6" t="s">
        <v>24</v>
      </c>
      <c r="C61" s="9" t="s">
        <v>25</v>
      </c>
      <c r="D61" s="27" t="s">
        <v>207</v>
      </c>
      <c r="E61" s="84" t="s">
        <v>26</v>
      </c>
      <c r="F61" s="12" t="s">
        <v>208</v>
      </c>
      <c r="G61" s="27" t="s">
        <v>208</v>
      </c>
      <c r="H61" s="27" t="s">
        <v>210</v>
      </c>
      <c r="I61" s="27" t="s">
        <v>209</v>
      </c>
      <c r="J61" s="12" t="s">
        <v>211</v>
      </c>
      <c r="K61" s="22"/>
      <c r="L61" s="22"/>
      <c r="M61" s="22"/>
      <c r="N61" s="22"/>
      <c r="O61" s="22"/>
    </row>
    <row r="62" spans="1:15" ht="118.5" customHeight="1" x14ac:dyDescent="0.25">
      <c r="A62" s="89">
        <v>41</v>
      </c>
      <c r="B62" s="6" t="s">
        <v>24</v>
      </c>
      <c r="C62" s="9" t="s">
        <v>25</v>
      </c>
      <c r="D62" s="28" t="s">
        <v>243</v>
      </c>
      <c r="E62" s="9" t="s">
        <v>26</v>
      </c>
      <c r="F62" s="10" t="s">
        <v>62</v>
      </c>
      <c r="G62" s="10" t="s">
        <v>76</v>
      </c>
      <c r="H62" s="10" t="s">
        <v>63</v>
      </c>
      <c r="I62" s="10" t="s">
        <v>64</v>
      </c>
      <c r="J62" s="16" t="s">
        <v>65</v>
      </c>
      <c r="K62" s="77">
        <f>8+1-3+1</f>
        <v>7</v>
      </c>
      <c r="L62" s="78">
        <f>116+14-21+5</f>
        <v>114</v>
      </c>
      <c r="M62" s="78">
        <f>6+1-2+2</f>
        <v>7</v>
      </c>
      <c r="N62" s="78">
        <f>4+1-2+2</f>
        <v>5</v>
      </c>
      <c r="O62" s="39" t="s">
        <v>29</v>
      </c>
    </row>
    <row r="63" spans="1:15" ht="48.75" customHeight="1" thickBot="1" x14ac:dyDescent="0.3">
      <c r="A63" s="89">
        <v>42</v>
      </c>
      <c r="B63" s="6" t="s">
        <v>24</v>
      </c>
      <c r="C63" s="9" t="s">
        <v>236</v>
      </c>
      <c r="D63" s="28" t="s">
        <v>237</v>
      </c>
      <c r="E63" s="9" t="s">
        <v>26</v>
      </c>
      <c r="F63" s="10" t="s">
        <v>62</v>
      </c>
      <c r="G63" s="10" t="s">
        <v>76</v>
      </c>
      <c r="H63" s="10" t="s">
        <v>63</v>
      </c>
      <c r="I63" s="10" t="s">
        <v>64</v>
      </c>
      <c r="J63" s="90" t="s">
        <v>65</v>
      </c>
      <c r="K63" s="91">
        <v>1</v>
      </c>
      <c r="L63" s="78">
        <v>24</v>
      </c>
      <c r="M63" s="78">
        <v>1</v>
      </c>
      <c r="N63" s="92">
        <v>1</v>
      </c>
      <c r="O63" s="87" t="s">
        <v>239</v>
      </c>
    </row>
    <row r="64" spans="1:15" ht="48.75" customHeight="1" thickBot="1" x14ac:dyDescent="0.3">
      <c r="A64" s="89">
        <v>43</v>
      </c>
      <c r="B64" s="6" t="s">
        <v>24</v>
      </c>
      <c r="C64" s="9" t="s">
        <v>236</v>
      </c>
      <c r="D64" s="28" t="s">
        <v>238</v>
      </c>
      <c r="E64" s="9" t="s">
        <v>26</v>
      </c>
      <c r="F64" s="10" t="s">
        <v>62</v>
      </c>
      <c r="G64" s="10" t="s">
        <v>76</v>
      </c>
      <c r="H64" s="10" t="s">
        <v>63</v>
      </c>
      <c r="I64" s="10" t="s">
        <v>64</v>
      </c>
      <c r="J64" s="90" t="s">
        <v>65</v>
      </c>
      <c r="K64" s="91">
        <v>1</v>
      </c>
      <c r="L64" s="78">
        <v>22</v>
      </c>
      <c r="M64" s="78">
        <v>1</v>
      </c>
      <c r="N64" s="92">
        <v>1</v>
      </c>
      <c r="O64" s="87" t="s">
        <v>240</v>
      </c>
    </row>
    <row r="65" spans="1:15" ht="45" customHeight="1" x14ac:dyDescent="0.25">
      <c r="A65" s="89">
        <v>44</v>
      </c>
      <c r="B65" s="6" t="s">
        <v>24</v>
      </c>
      <c r="C65" s="9" t="s">
        <v>25</v>
      </c>
      <c r="D65" s="10" t="s">
        <v>228</v>
      </c>
      <c r="E65" s="9" t="s">
        <v>26</v>
      </c>
      <c r="F65" s="10" t="s">
        <v>229</v>
      </c>
      <c r="G65" s="10" t="s">
        <v>230</v>
      </c>
      <c r="H65" s="88" t="s">
        <v>231</v>
      </c>
      <c r="I65" s="88" t="s">
        <v>232</v>
      </c>
      <c r="J65" s="90" t="s">
        <v>234</v>
      </c>
      <c r="K65" s="22"/>
      <c r="L65" s="22"/>
      <c r="M65" s="22"/>
      <c r="N65" s="22"/>
      <c r="O65" s="39" t="s">
        <v>29</v>
      </c>
    </row>
    <row r="66" spans="1:15" ht="45" customHeight="1" x14ac:dyDescent="0.25">
      <c r="A66" s="89">
        <v>45</v>
      </c>
      <c r="B66" s="6" t="s">
        <v>24</v>
      </c>
      <c r="C66" s="9" t="s">
        <v>25</v>
      </c>
      <c r="D66" s="10" t="s">
        <v>228</v>
      </c>
      <c r="E66" s="9" t="s">
        <v>26</v>
      </c>
      <c r="F66" s="10" t="s">
        <v>229</v>
      </c>
      <c r="G66" s="10" t="s">
        <v>230</v>
      </c>
      <c r="H66" s="88" t="s">
        <v>231</v>
      </c>
      <c r="I66" s="88" t="s">
        <v>233</v>
      </c>
      <c r="J66" s="90" t="s">
        <v>235</v>
      </c>
      <c r="K66" s="22"/>
      <c r="L66" s="22"/>
      <c r="M66" s="22"/>
      <c r="N66" s="22"/>
      <c r="O66" s="39" t="s">
        <v>29</v>
      </c>
    </row>
    <row r="67" spans="1:15" ht="64.900000000000006" customHeight="1" x14ac:dyDescent="0.25">
      <c r="A67" s="89">
        <v>46</v>
      </c>
      <c r="B67" s="97" t="s">
        <v>24</v>
      </c>
      <c r="C67" s="94" t="s">
        <v>25</v>
      </c>
      <c r="D67" s="95" t="s">
        <v>244</v>
      </c>
      <c r="E67" s="94" t="s">
        <v>26</v>
      </c>
      <c r="F67" s="95" t="s">
        <v>87</v>
      </c>
      <c r="G67" s="93"/>
      <c r="H67" s="96" t="s">
        <v>245</v>
      </c>
      <c r="I67" s="96" t="s">
        <v>246</v>
      </c>
      <c r="J67" s="90" t="s">
        <v>247</v>
      </c>
      <c r="K67" s="22"/>
      <c r="L67" s="22"/>
      <c r="M67" s="22"/>
      <c r="N67" s="22"/>
      <c r="O67" s="39" t="s">
        <v>29</v>
      </c>
    </row>
  </sheetData>
  <autoFilter ref="A20:P62"/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J28 E22:E25 J51 E54:G58 I54:I57 J54:J61">
    <cfRule type="expression" dxfId="186" priority="811">
      <formula>AND(ISBLANK(E22),ISTEXT($F22))</formula>
    </cfRule>
  </conditionalFormatting>
  <conditionalFormatting sqref="E22:F22 H22:I22">
    <cfRule type="expression" dxfId="185" priority="799">
      <formula>AND(ISBLANK(E22),ISTEXT($F22))</formula>
    </cfRule>
  </conditionalFormatting>
  <conditionalFormatting sqref="D22 D54:D61 H54:H57">
    <cfRule type="expression" dxfId="184" priority="800">
      <formula>NOT(ISBLANK($AM22))</formula>
    </cfRule>
  </conditionalFormatting>
  <conditionalFormatting sqref="G22">
    <cfRule type="expression" dxfId="183" priority="797">
      <formula>AND(ISBLANK(G22),ISTEXT($F22))</formula>
    </cfRule>
  </conditionalFormatting>
  <conditionalFormatting sqref="J22">
    <cfRule type="expression" dxfId="182" priority="796">
      <formula>AND(ISBLANK(J22),ISTEXT($F22))</formula>
    </cfRule>
  </conditionalFormatting>
  <conditionalFormatting sqref="F23 H23">
    <cfRule type="expression" dxfId="181" priority="795">
      <formula>AND(ISBLANK(F23),ISTEXT($F23))</formula>
    </cfRule>
  </conditionalFormatting>
  <conditionalFormatting sqref="G23">
    <cfRule type="expression" dxfId="180" priority="793">
      <formula>AND(ISBLANK(G23),ISTEXT($F23))</formula>
    </cfRule>
  </conditionalFormatting>
  <conditionalFormatting sqref="J23">
    <cfRule type="expression" dxfId="179" priority="792">
      <formula>AND(ISBLANK(J23),ISTEXT($F23))</formula>
    </cfRule>
  </conditionalFormatting>
  <conditionalFormatting sqref="E24:I24">
    <cfRule type="expression" dxfId="178" priority="768">
      <formula>AND(ISBLANK(E24),ISTEXT($F24))</formula>
    </cfRule>
  </conditionalFormatting>
  <conditionalFormatting sqref="D24">
    <cfRule type="expression" dxfId="177" priority="767">
      <formula>NOT(ISBLANK($AM24))</formula>
    </cfRule>
  </conditionalFormatting>
  <conditionalFormatting sqref="J24">
    <cfRule type="expression" dxfId="176" priority="765">
      <formula>AND(ISBLANK(J24),ISTEXT($F24))</formula>
    </cfRule>
  </conditionalFormatting>
  <conditionalFormatting sqref="E25">
    <cfRule type="expression" dxfId="175" priority="761">
      <formula>AND(ISBLANK(E25),ISTEXT($F25))</formula>
    </cfRule>
  </conditionalFormatting>
  <conditionalFormatting sqref="D25">
    <cfRule type="expression" dxfId="174" priority="760">
      <formula>NOT(ISBLANK($AM25))</formula>
    </cfRule>
  </conditionalFormatting>
  <conditionalFormatting sqref="F25:I25">
    <cfRule type="expression" dxfId="173" priority="759">
      <formula>NOT(ISBLANK($AM25))</formula>
    </cfRule>
  </conditionalFormatting>
  <conditionalFormatting sqref="J25">
    <cfRule type="expression" dxfId="172" priority="755">
      <formula>NOT(ISBLANK($AM25))</formula>
    </cfRule>
  </conditionalFormatting>
  <conditionalFormatting sqref="E27">
    <cfRule type="expression" dxfId="171" priority="728">
      <formula>AND(ISBLANK(E27),ISTEXT($F27))</formula>
    </cfRule>
  </conditionalFormatting>
  <conditionalFormatting sqref="D27">
    <cfRule type="expression" dxfId="170" priority="715">
      <formula>NOT(ISBLANK($AM27))</formula>
    </cfRule>
  </conditionalFormatting>
  <conditionalFormatting sqref="F27">
    <cfRule type="expression" dxfId="169" priority="714">
      <formula>AND(ISBLANK(F27),ISTEXT($F27))</formula>
    </cfRule>
  </conditionalFormatting>
  <conditionalFormatting sqref="G27:I27">
    <cfRule type="expression" dxfId="168" priority="713">
      <formula>AND(ISBLANK(G27),ISTEXT($F27))</formula>
    </cfRule>
  </conditionalFormatting>
  <conditionalFormatting sqref="J27">
    <cfRule type="expression" dxfId="167" priority="712">
      <formula>AND(ISBLANK(J27),ISTEXT($F27))</formula>
    </cfRule>
  </conditionalFormatting>
  <conditionalFormatting sqref="E28:G28">
    <cfRule type="expression" dxfId="166" priority="708">
      <formula>AND(ISBLANK(E28),ISTEXT($F28))</formula>
    </cfRule>
  </conditionalFormatting>
  <conditionalFormatting sqref="I28">
    <cfRule type="expression" dxfId="165" priority="702">
      <formula>AND(ISBLANK(I28),ISTEXT($F28))</formula>
    </cfRule>
  </conditionalFormatting>
  <conditionalFormatting sqref="H28">
    <cfRule type="expression" dxfId="164" priority="701">
      <formula>AND(ISBLANK(H28),ISTEXT($F28))</formula>
    </cfRule>
  </conditionalFormatting>
  <conditionalFormatting sqref="F29:H29 J29">
    <cfRule type="expression" dxfId="163" priority="699">
      <formula>AND(ISBLANK(F29),ISTEXT($F29))</formula>
    </cfRule>
  </conditionalFormatting>
  <conditionalFormatting sqref="D28">
    <cfRule type="expression" dxfId="162" priority="555">
      <formula>NOT(ISBLANK($AM28))</formula>
    </cfRule>
  </conditionalFormatting>
  <conditionalFormatting sqref="D30">
    <cfRule type="expression" dxfId="161" priority="506">
      <formula>NOT(ISBLANK($AM30))</formula>
    </cfRule>
  </conditionalFormatting>
  <conditionalFormatting sqref="E30">
    <cfRule type="expression" dxfId="160" priority="505">
      <formula>AND(ISBLANK(E30),ISTEXT($F30))</formula>
    </cfRule>
  </conditionalFormatting>
  <conditionalFormatting sqref="F30">
    <cfRule type="expression" dxfId="159" priority="504">
      <formula>NOT(ISBLANK($AM30))</formula>
    </cfRule>
  </conditionalFormatting>
  <conditionalFormatting sqref="G30">
    <cfRule type="expression" dxfId="158" priority="503">
      <formula>NOT(ISBLANK($AM30))</formula>
    </cfRule>
  </conditionalFormatting>
  <conditionalFormatting sqref="H30">
    <cfRule type="expression" dxfId="157" priority="502">
      <formula>NOT(ISBLANK($AM30))</formula>
    </cfRule>
  </conditionalFormatting>
  <conditionalFormatting sqref="I30">
    <cfRule type="expression" dxfId="156" priority="501">
      <formula>NOT(ISBLANK($AM30))</formula>
    </cfRule>
  </conditionalFormatting>
  <conditionalFormatting sqref="E31">
    <cfRule type="expression" dxfId="155" priority="491">
      <formula>AND(ISBLANK(E31),ISTEXT($F31))</formula>
    </cfRule>
  </conditionalFormatting>
  <conditionalFormatting sqref="J31">
    <cfRule type="expression" dxfId="154" priority="489">
      <formula>AND(ISBLANK(J31),ISTEXT($F31))</formula>
    </cfRule>
  </conditionalFormatting>
  <conditionalFormatting sqref="D32">
    <cfRule type="expression" dxfId="153" priority="451">
      <formula>NOT(ISBLANK($AM32))</formula>
    </cfRule>
  </conditionalFormatting>
  <conditionalFormatting sqref="E32">
    <cfRule type="expression" dxfId="152" priority="448">
      <formula>AND(ISBLANK(E32),ISTEXT($F32))</formula>
    </cfRule>
  </conditionalFormatting>
  <conditionalFormatting sqref="F32">
    <cfRule type="expression" dxfId="151" priority="447">
      <formula>AND(ISBLANK(F32),ISTEXT($F32))</formula>
    </cfRule>
  </conditionalFormatting>
  <conditionalFormatting sqref="I32">
    <cfRule type="expression" dxfId="150" priority="446">
      <formula>AND(ISBLANK(I32),ISTEXT($F32))</formula>
    </cfRule>
  </conditionalFormatting>
  <conditionalFormatting sqref="J32">
    <cfRule type="expression" dxfId="149" priority="445">
      <formula>AND(ISBLANK(J32),ISTEXT($F32))</formula>
    </cfRule>
  </conditionalFormatting>
  <conditionalFormatting sqref="H32">
    <cfRule type="expression" dxfId="148" priority="444">
      <formula>AND(ISBLANK(H32),ISTEXT($F32))</formula>
    </cfRule>
  </conditionalFormatting>
  <conditionalFormatting sqref="H26">
    <cfRule type="expression" dxfId="147" priority="433">
      <formula>AND(ISBLANK(H26),ISTEXT($F26))</formula>
    </cfRule>
  </conditionalFormatting>
  <conditionalFormatting sqref="D26">
    <cfRule type="expression" dxfId="146" priority="437">
      <formula>NOT(ISBLANK($AM26))</formula>
    </cfRule>
  </conditionalFormatting>
  <conditionalFormatting sqref="E26">
    <cfRule type="expression" dxfId="145" priority="436">
      <formula>AND(ISBLANK(E26),ISTEXT($F26))</formula>
    </cfRule>
  </conditionalFormatting>
  <conditionalFormatting sqref="F26">
    <cfRule type="expression" dxfId="144" priority="435">
      <formula>AND(ISBLANK(F26),ISTEXT($F26))</formula>
    </cfRule>
  </conditionalFormatting>
  <conditionalFormatting sqref="G26">
    <cfRule type="expression" dxfId="143" priority="434">
      <formula>AND(ISBLANK(G26),ISTEXT($F26))</formula>
    </cfRule>
  </conditionalFormatting>
  <conditionalFormatting sqref="J26">
    <cfRule type="expression" dxfId="142" priority="432">
      <formula>AND(ISBLANK(J26),ISTEXT($F26))</formula>
    </cfRule>
  </conditionalFormatting>
  <conditionalFormatting sqref="D33">
    <cfRule type="expression" dxfId="141" priority="413">
      <formula>NOT(ISBLANK($AM33))</formula>
    </cfRule>
  </conditionalFormatting>
  <conditionalFormatting sqref="F33">
    <cfRule type="expression" dxfId="140" priority="411">
      <formula>AND(ISBLANK(F33),ISTEXT($F33))</formula>
    </cfRule>
  </conditionalFormatting>
  <conditionalFormatting sqref="G33">
    <cfRule type="expression" dxfId="139" priority="409">
      <formula>AND(ISBLANK(G33),ISTEXT($F33))</formula>
    </cfRule>
  </conditionalFormatting>
  <conditionalFormatting sqref="J21 E21:H21">
    <cfRule type="expression" dxfId="138" priority="404">
      <formula>AND(ISBLANK(E21),ISTEXT($F21))</formula>
    </cfRule>
  </conditionalFormatting>
  <conditionalFormatting sqref="D21">
    <cfRule type="expression" dxfId="137" priority="405">
      <formula>NOT(ISBLANK($AM21))</formula>
    </cfRule>
  </conditionalFormatting>
  <conditionalFormatting sqref="I21">
    <cfRule type="expression" dxfId="136" priority="403">
      <formula>AND(ISBLANK(I21),ISTEXT($F21))</formula>
    </cfRule>
  </conditionalFormatting>
  <conditionalFormatting sqref="D34">
    <cfRule type="expression" dxfId="135" priority="388">
      <formula>NOT(ISBLANK($AM34))</formula>
    </cfRule>
  </conditionalFormatting>
  <conditionalFormatting sqref="G34">
    <cfRule type="expression" dxfId="134" priority="384">
      <formula>AND(ISBLANK(G34),ISTEXT($F34))</formula>
    </cfRule>
  </conditionalFormatting>
  <conditionalFormatting sqref="F34">
    <cfRule type="expression" dxfId="133" priority="383">
      <formula>AND(ISBLANK(F34),ISTEXT($F34))</formula>
    </cfRule>
  </conditionalFormatting>
  <conditionalFormatting sqref="H34">
    <cfRule type="expression" dxfId="132" priority="382">
      <formula>AND(ISBLANK(H34),ISTEXT($F34))</formula>
    </cfRule>
  </conditionalFormatting>
  <conditionalFormatting sqref="I34">
    <cfRule type="expression" dxfId="131" priority="379">
      <formula>AND(ISBLANK(I34),ISTEXT($F34))</formula>
    </cfRule>
  </conditionalFormatting>
  <conditionalFormatting sqref="J34">
    <cfRule type="expression" dxfId="130" priority="377">
      <formula>AND(ISBLANK(J34),ISTEXT($F34))</formula>
    </cfRule>
  </conditionalFormatting>
  <conditionalFormatting sqref="D35">
    <cfRule type="expression" dxfId="129" priority="376">
      <formula>NOT(ISBLANK($AM35))</formula>
    </cfRule>
  </conditionalFormatting>
  <conditionalFormatting sqref="F35">
    <cfRule type="expression" dxfId="128" priority="375">
      <formula>AND(ISBLANK(F35),ISTEXT($F35))</formula>
    </cfRule>
  </conditionalFormatting>
  <conditionalFormatting sqref="G35">
    <cfRule type="expression" dxfId="127" priority="374">
      <formula>AND(ISBLANK(G35),ISTEXT($F35))</formula>
    </cfRule>
  </conditionalFormatting>
  <conditionalFormatting sqref="F36:G36">
    <cfRule type="expression" dxfId="126" priority="345">
      <formula>NOT(ISBLANK($AM36))</formula>
    </cfRule>
  </conditionalFormatting>
  <conditionalFormatting sqref="D37">
    <cfRule type="expression" dxfId="125" priority="294">
      <formula>NOT(ISBLANK($AM37))</formula>
    </cfRule>
  </conditionalFormatting>
  <conditionalFormatting sqref="F37">
    <cfRule type="expression" dxfId="124" priority="293">
      <formula>AND(ISBLANK(F37),ISTEXT($D37))</formula>
    </cfRule>
  </conditionalFormatting>
  <conditionalFormatting sqref="D38">
    <cfRule type="expression" dxfId="123" priority="286">
      <formula>NOT(ISBLANK($AM38))</formula>
    </cfRule>
  </conditionalFormatting>
  <conditionalFormatting sqref="F38">
    <cfRule type="expression" dxfId="122" priority="285">
      <formula>AND(ISBLANK(F38),ISTEXT($F38))</formula>
    </cfRule>
  </conditionalFormatting>
  <conditionalFormatting sqref="D39">
    <cfRule type="expression" dxfId="121" priority="284">
      <formula>NOT(ISBLANK($AM39))</formula>
    </cfRule>
  </conditionalFormatting>
  <conditionalFormatting sqref="F39">
    <cfRule type="expression" dxfId="120" priority="283">
      <formula>AND(ISBLANK(F39),ISTEXT($F39))</formula>
    </cfRule>
  </conditionalFormatting>
  <conditionalFormatting sqref="D40">
    <cfRule type="expression" dxfId="119" priority="280">
      <formula>NOT(ISBLANK($AM40))</formula>
    </cfRule>
  </conditionalFormatting>
  <conditionalFormatting sqref="F40">
    <cfRule type="expression" dxfId="118" priority="279">
      <formula>AND(ISBLANK(F40),ISTEXT($F40))</formula>
    </cfRule>
  </conditionalFormatting>
  <conditionalFormatting sqref="D41">
    <cfRule type="expression" dxfId="117" priority="278">
      <formula>NOT(ISBLANK($AM41))</formula>
    </cfRule>
  </conditionalFormatting>
  <conditionalFormatting sqref="F41">
    <cfRule type="expression" dxfId="116" priority="277">
      <formula>AND(ISBLANK(F41),ISTEXT($F41))</formula>
    </cfRule>
  </conditionalFormatting>
  <conditionalFormatting sqref="D43">
    <cfRule type="expression" dxfId="115" priority="276">
      <formula>NOT(ISBLANK($AM43))</formula>
    </cfRule>
  </conditionalFormatting>
  <conditionalFormatting sqref="F43">
    <cfRule type="expression" dxfId="114" priority="275">
      <formula>AND(ISBLANK(F43),ISTEXT($F43))</formula>
    </cfRule>
  </conditionalFormatting>
  <conditionalFormatting sqref="I37">
    <cfRule type="expression" dxfId="113" priority="273">
      <formula>AND(ISBLANK(I37),ISTEXT($F37))</formula>
    </cfRule>
  </conditionalFormatting>
  <conditionalFormatting sqref="I38">
    <cfRule type="expression" dxfId="112" priority="269">
      <formula>AND(ISBLANK(I38),ISTEXT($F38))</formula>
    </cfRule>
  </conditionalFormatting>
  <conditionalFormatting sqref="I39">
    <cfRule type="expression" dxfId="111" priority="268">
      <formula>AND(ISBLANK(I39),ISTEXT($F39))</formula>
    </cfRule>
  </conditionalFormatting>
  <conditionalFormatting sqref="I40">
    <cfRule type="expression" dxfId="110" priority="266">
      <formula>AND(ISBLANK(I40),ISTEXT($F40))</formula>
    </cfRule>
  </conditionalFormatting>
  <conditionalFormatting sqref="I41">
    <cfRule type="expression" dxfId="109" priority="265">
      <formula>AND(ISBLANK(I41),ISTEXT($F41))</formula>
    </cfRule>
  </conditionalFormatting>
  <conditionalFormatting sqref="I43">
    <cfRule type="expression" dxfId="108" priority="264">
      <formula>NOT(ISBLANK($AM43))</formula>
    </cfRule>
  </conditionalFormatting>
  <conditionalFormatting sqref="J43">
    <cfRule type="expression" dxfId="107" priority="208">
      <formula>AND(ISBLANK(J43),ISTEXT($F43))</formula>
    </cfRule>
  </conditionalFormatting>
  <conditionalFormatting sqref="G37:H37">
    <cfRule type="expression" dxfId="106" priority="258">
      <formula>AND(ISBLANK(G37),ISTEXT($F37))</formula>
    </cfRule>
  </conditionalFormatting>
  <conditionalFormatting sqref="J37">
    <cfRule type="expression" dxfId="105" priority="255">
      <formula>AND(ISBLANK(J37),ISTEXT($F37))</formula>
    </cfRule>
  </conditionalFormatting>
  <conditionalFormatting sqref="G38:H38">
    <cfRule type="expression" dxfId="104" priority="234">
      <formula>AND(ISBLANK(G38),ISTEXT($F38))</formula>
    </cfRule>
  </conditionalFormatting>
  <conditionalFormatting sqref="J38">
    <cfRule type="expression" dxfId="103" priority="231">
      <formula>AND(ISBLANK(J38),ISTEXT($F38))</formula>
    </cfRule>
  </conditionalFormatting>
  <conditionalFormatting sqref="G39:H39">
    <cfRule type="expression" dxfId="102" priority="229">
      <formula>AND(ISBLANK(G39),ISTEXT($F39))</formula>
    </cfRule>
  </conditionalFormatting>
  <conditionalFormatting sqref="J39">
    <cfRule type="expression" dxfId="101" priority="227">
      <formula>AND(ISBLANK(J39),ISTEXT($F39))</formula>
    </cfRule>
  </conditionalFormatting>
  <conditionalFormatting sqref="G40:H40">
    <cfRule type="expression" dxfId="100" priority="220">
      <formula>AND(ISBLANK(G40),ISTEXT($F40))</formula>
    </cfRule>
  </conditionalFormatting>
  <conditionalFormatting sqref="J40">
    <cfRule type="expression" dxfId="99" priority="217">
      <formula>AND(ISBLANK(J40),ISTEXT($F40))</formula>
    </cfRule>
  </conditionalFormatting>
  <conditionalFormatting sqref="G41:H41">
    <cfRule type="expression" dxfId="98" priority="215">
      <formula>AND(ISBLANK(G41),ISTEXT($F41))</formula>
    </cfRule>
  </conditionalFormatting>
  <conditionalFormatting sqref="J41">
    <cfRule type="expression" dxfId="97" priority="213">
      <formula>AND(ISBLANK(J41),ISTEXT($F41))</formula>
    </cfRule>
  </conditionalFormatting>
  <conditionalFormatting sqref="H43">
    <cfRule type="expression" dxfId="96" priority="211">
      <formula>NOT(ISBLANK($AM43))</formula>
    </cfRule>
  </conditionalFormatting>
  <conditionalFormatting sqref="D45">
    <cfRule type="expression" dxfId="95" priority="200">
      <formula>NOT(ISBLANK($AM45))</formula>
    </cfRule>
  </conditionalFormatting>
  <conditionalFormatting sqref="E45">
    <cfRule type="expression" dxfId="94" priority="197">
      <formula>AND(ISBLANK(E45),ISTEXT($F45))</formula>
    </cfRule>
  </conditionalFormatting>
  <conditionalFormatting sqref="F45">
    <cfRule type="expression" dxfId="93" priority="196">
      <formula>AND(ISBLANK(F45),ISTEXT($F45))</formula>
    </cfRule>
  </conditionalFormatting>
  <conditionalFormatting sqref="G45">
    <cfRule type="expression" dxfId="92" priority="195">
      <formula>AND(ISBLANK(G45),ISTEXT($F45))</formula>
    </cfRule>
  </conditionalFormatting>
  <conditionalFormatting sqref="H45">
    <cfRule type="expression" dxfId="91" priority="194">
      <formula>AND(ISBLANK(H45),ISTEXT($F45))</formula>
    </cfRule>
  </conditionalFormatting>
  <conditionalFormatting sqref="I45">
    <cfRule type="expression" dxfId="90" priority="191">
      <formula>AND(ISBLANK(I45),ISTEXT($F45))</formula>
    </cfRule>
  </conditionalFormatting>
  <conditionalFormatting sqref="J45">
    <cfRule type="expression" dxfId="89" priority="186">
      <formula>AND(ISBLANK(J45),ISTEXT($F45))</formula>
    </cfRule>
  </conditionalFormatting>
  <conditionalFormatting sqref="D44">
    <cfRule type="expression" dxfId="88" priority="185">
      <formula>NOT(ISBLANK($AM44))</formula>
    </cfRule>
  </conditionalFormatting>
  <conditionalFormatting sqref="E44">
    <cfRule type="expression" dxfId="87" priority="183">
      <formula>AND(ISBLANK(E44),ISTEXT($F44))</formula>
    </cfRule>
  </conditionalFormatting>
  <conditionalFormatting sqref="F44">
    <cfRule type="expression" dxfId="86" priority="181">
      <formula>AND(ISBLANK(F44),ISTEXT($F44))</formula>
    </cfRule>
  </conditionalFormatting>
  <conditionalFormatting sqref="G44">
    <cfRule type="expression" dxfId="85" priority="179">
      <formula>AND(ISBLANK(G44),ISTEXT($F44))</formula>
    </cfRule>
  </conditionalFormatting>
  <conditionalFormatting sqref="H44">
    <cfRule type="expression" dxfId="84" priority="178">
      <formula>AND(ISBLANK(H44),ISTEXT($F44))</formula>
    </cfRule>
  </conditionalFormatting>
  <conditionalFormatting sqref="I44">
    <cfRule type="expression" dxfId="83" priority="176">
      <formula>AND(ISBLANK(I44),ISTEXT($F44))</formula>
    </cfRule>
  </conditionalFormatting>
  <conditionalFormatting sqref="J44">
    <cfRule type="expression" dxfId="82" priority="173">
      <formula>AND(ISBLANK(J44),ISTEXT($F44))</formula>
    </cfRule>
  </conditionalFormatting>
  <conditionalFormatting sqref="D46">
    <cfRule type="expression" dxfId="81" priority="172">
      <formula>NOT(ISBLANK($AM46))</formula>
    </cfRule>
  </conditionalFormatting>
  <conditionalFormatting sqref="E46">
    <cfRule type="expression" dxfId="80" priority="171">
      <formula>AND(ISBLANK(E46),ISTEXT($F46))</formula>
    </cfRule>
  </conditionalFormatting>
  <conditionalFormatting sqref="F46">
    <cfRule type="expression" dxfId="79" priority="170">
      <formula>AND(ISBLANK(F46),ISTEXT($F46))</formula>
    </cfRule>
  </conditionalFormatting>
  <conditionalFormatting sqref="G46">
    <cfRule type="expression" dxfId="78" priority="169">
      <formula>AND(ISBLANK(G46),ISTEXT($F46))</formula>
    </cfRule>
  </conditionalFormatting>
  <conditionalFormatting sqref="H46">
    <cfRule type="expression" dxfId="77" priority="168">
      <formula>AND(ISBLANK(H46),ISTEXT($F46))</formula>
    </cfRule>
  </conditionalFormatting>
  <conditionalFormatting sqref="I46">
    <cfRule type="expression" dxfId="76" priority="167">
      <formula>AND(ISBLANK(I46),ISTEXT($F46))</formula>
    </cfRule>
  </conditionalFormatting>
  <conditionalFormatting sqref="J46">
    <cfRule type="expression" dxfId="75" priority="166">
      <formula>AND(ISBLANK(J46),ISTEXT($F46))</formula>
    </cfRule>
  </conditionalFormatting>
  <conditionalFormatting sqref="D47">
    <cfRule type="expression" dxfId="74" priority="163">
      <formula>NOT(ISBLANK($AM47))</formula>
    </cfRule>
  </conditionalFormatting>
  <conditionalFormatting sqref="F47">
    <cfRule type="expression" dxfId="73" priority="162">
      <formula>NOT(ISBLANK($AM47))</formula>
    </cfRule>
  </conditionalFormatting>
  <conditionalFormatting sqref="I47">
    <cfRule type="expression" dxfId="72" priority="161">
      <formula>NOT(ISBLANK($AM47))</formula>
    </cfRule>
  </conditionalFormatting>
  <conditionalFormatting sqref="J49">
    <cfRule type="expression" dxfId="71" priority="151">
      <formula>AND(ISBLANK(J49),ISTEXT($F49))</formula>
    </cfRule>
  </conditionalFormatting>
  <conditionalFormatting sqref="E49:F49">
    <cfRule type="expression" dxfId="70" priority="150">
      <formula>AND(ISBLANK(E49),ISTEXT($F49))</formula>
    </cfRule>
  </conditionalFormatting>
  <conditionalFormatting sqref="I49">
    <cfRule type="expression" dxfId="69" priority="147">
      <formula>AND(ISBLANK(I49),ISTEXT($F49))</formula>
    </cfRule>
  </conditionalFormatting>
  <conditionalFormatting sqref="H49">
    <cfRule type="expression" dxfId="68" priority="148">
      <formula>AND(ISBLANK(H49),ISTEXT($F49))</formula>
    </cfRule>
  </conditionalFormatting>
  <conditionalFormatting sqref="D49">
    <cfRule type="expression" dxfId="67" priority="149">
      <formula>NOT(ISBLANK($AM49))</formula>
    </cfRule>
  </conditionalFormatting>
  <conditionalFormatting sqref="G49">
    <cfRule type="expression" dxfId="66" priority="146">
      <formula>AND(ISBLANK(G49),ISTEXT($F49))</formula>
    </cfRule>
  </conditionalFormatting>
  <conditionalFormatting sqref="D50">
    <cfRule type="expression" dxfId="65" priority="135">
      <formula>NOT(ISBLANK($AM50))</formula>
    </cfRule>
  </conditionalFormatting>
  <conditionalFormatting sqref="G50">
    <cfRule type="expression" dxfId="64" priority="134">
      <formula>AND(ISBLANK(G50),ISTEXT($F50))</formula>
    </cfRule>
  </conditionalFormatting>
  <conditionalFormatting sqref="F50">
    <cfRule type="expression" dxfId="63" priority="133">
      <formula>AND(ISBLANK(F50),ISTEXT($F50))</formula>
    </cfRule>
  </conditionalFormatting>
  <conditionalFormatting sqref="H50">
    <cfRule type="expression" dxfId="62" priority="132">
      <formula>AND(ISBLANK(H50),ISTEXT($F50))</formula>
    </cfRule>
  </conditionalFormatting>
  <conditionalFormatting sqref="I50">
    <cfRule type="expression" dxfId="61" priority="131">
      <formula>AND(ISBLANK(I50),ISTEXT($F50))</formula>
    </cfRule>
  </conditionalFormatting>
  <conditionalFormatting sqref="J50">
    <cfRule type="expression" dxfId="60" priority="130">
      <formula>AND(ISBLANK(J50),ISTEXT($F50))</formula>
    </cfRule>
  </conditionalFormatting>
  <conditionalFormatting sqref="H47">
    <cfRule type="expression" dxfId="59" priority="127">
      <formula>AND(ISBLANK(H47),ISTEXT($F47))</formula>
    </cfRule>
  </conditionalFormatting>
  <conditionalFormatting sqref="G47">
    <cfRule type="expression" dxfId="58" priority="126">
      <formula>AND(ISBLANK(G47),ISTEXT($F47))</formula>
    </cfRule>
  </conditionalFormatting>
  <conditionalFormatting sqref="E51 H51">
    <cfRule type="expression" dxfId="57" priority="115">
      <formula>AND(ISBLANK(E51),ISTEXT($F51))</formula>
    </cfRule>
  </conditionalFormatting>
  <conditionalFormatting sqref="F51">
    <cfRule type="expression" dxfId="56" priority="114">
      <formula>NOT(ISBLANK($AM51))</formula>
    </cfRule>
  </conditionalFormatting>
  <conditionalFormatting sqref="G51">
    <cfRule type="expression" dxfId="55" priority="113">
      <formula>NOT(ISBLANK($AM51))</formula>
    </cfRule>
  </conditionalFormatting>
  <conditionalFormatting sqref="I51">
    <cfRule type="expression" dxfId="54" priority="109">
      <formula>NOT(ISBLANK($AM51))</formula>
    </cfRule>
  </conditionalFormatting>
  <conditionalFormatting sqref="D52">
    <cfRule type="expression" dxfId="53" priority="83">
      <formula>NOT(ISBLANK($AM52))</formula>
    </cfRule>
  </conditionalFormatting>
  <conditionalFormatting sqref="E52">
    <cfRule type="expression" dxfId="52" priority="81">
      <formula>AND(ISBLANK(E52),ISTEXT($F52))</formula>
    </cfRule>
  </conditionalFormatting>
  <conditionalFormatting sqref="F52">
    <cfRule type="expression" dxfId="51" priority="79">
      <formula>AND(ISBLANK(F52),ISTEXT($F52))</formula>
    </cfRule>
  </conditionalFormatting>
  <conditionalFormatting sqref="G52">
    <cfRule type="expression" dxfId="50" priority="78">
      <formula>AND(ISBLANK(G52),ISTEXT($F52))</formula>
    </cfRule>
  </conditionalFormatting>
  <conditionalFormatting sqref="H52">
    <cfRule type="expression" dxfId="49" priority="77">
      <formula>NOT(ISBLANK($AM52))</formula>
    </cfRule>
  </conditionalFormatting>
  <conditionalFormatting sqref="I52">
    <cfRule type="expression" dxfId="48" priority="76">
      <formula>AND(ISBLANK(I52),ISTEXT($F52))</formula>
    </cfRule>
  </conditionalFormatting>
  <conditionalFormatting sqref="J52">
    <cfRule type="expression" dxfId="47" priority="75">
      <formula>AND(ISBLANK(J52),ISTEXT($F52))</formula>
    </cfRule>
  </conditionalFormatting>
  <conditionalFormatting sqref="E60:E61">
    <cfRule type="expression" dxfId="46" priority="73">
      <formula>AND(ISBLANK(E60),ISTEXT($F60))</formula>
    </cfRule>
  </conditionalFormatting>
  <conditionalFormatting sqref="F60:F61">
    <cfRule type="expression" dxfId="45" priority="72">
      <formula>AND(ISBLANK(F60),ISTEXT($F60))</formula>
    </cfRule>
  </conditionalFormatting>
  <conditionalFormatting sqref="G60:G61">
    <cfRule type="expression" dxfId="44" priority="71">
      <formula>AND(ISBLANK(G60),ISTEXT($F60))</formula>
    </cfRule>
  </conditionalFormatting>
  <conditionalFormatting sqref="H58:H61">
    <cfRule type="expression" dxfId="43" priority="67">
      <formula>NOT(ISBLANK($AM58))</formula>
    </cfRule>
  </conditionalFormatting>
  <conditionalFormatting sqref="I58:I59 I61">
    <cfRule type="expression" dxfId="42" priority="65">
      <formula>AND(ISBLANK(I58),ISTEXT($F58))</formula>
    </cfRule>
  </conditionalFormatting>
  <conditionalFormatting sqref="I60">
    <cfRule type="expression" dxfId="41" priority="64">
      <formula>AND(ISBLANK(I60),ISTEXT($F60))</formula>
    </cfRule>
  </conditionalFormatting>
  <conditionalFormatting sqref="E59">
    <cfRule type="expression" dxfId="40" priority="62">
      <formula>AND(ISBLANK(E59),ISTEXT($F59))</formula>
    </cfRule>
  </conditionalFormatting>
  <conditionalFormatting sqref="F59:G59">
    <cfRule type="expression" dxfId="39" priority="61">
      <formula>AND(ISBLANK(F59),ISTEXT($F59))</formula>
    </cfRule>
  </conditionalFormatting>
  <conditionalFormatting sqref="D29">
    <cfRule type="expression" dxfId="38" priority="60">
      <formula>NOT(ISBLANK($AM29))</formula>
    </cfRule>
  </conditionalFormatting>
  <conditionalFormatting sqref="I29">
    <cfRule type="expression" dxfId="37" priority="59">
      <formula>AND(ISBLANK(I29),ISTEXT($F29))</formula>
    </cfRule>
  </conditionalFormatting>
  <conditionalFormatting sqref="D42">
    <cfRule type="expression" dxfId="36" priority="58">
      <formula>NOT(ISBLANK($AM42))</formula>
    </cfRule>
  </conditionalFormatting>
  <conditionalFormatting sqref="F42">
    <cfRule type="expression" dxfId="35" priority="57">
      <formula>AND(ISBLANK(F42),ISTEXT($F42))</formula>
    </cfRule>
  </conditionalFormatting>
  <conditionalFormatting sqref="I42">
    <cfRule type="expression" dxfId="34" priority="56">
      <formula>AND(ISBLANK(I42),ISTEXT($F42))</formula>
    </cfRule>
  </conditionalFormatting>
  <conditionalFormatting sqref="G42:H42">
    <cfRule type="expression" dxfId="33" priority="55">
      <formula>AND(ISBLANK(G42),ISTEXT($F42))</formula>
    </cfRule>
  </conditionalFormatting>
  <conditionalFormatting sqref="J42">
    <cfRule type="expression" dxfId="32" priority="54">
      <formula>AND(ISBLANK(J42),ISTEXT($F42))</formula>
    </cfRule>
  </conditionalFormatting>
  <conditionalFormatting sqref="D36">
    <cfRule type="expression" dxfId="31" priority="53">
      <formula>NOT(ISBLANK($AM36))</formula>
    </cfRule>
  </conditionalFormatting>
  <conditionalFormatting sqref="D48">
    <cfRule type="expression" dxfId="30" priority="52">
      <formula>NOT(ISBLANK($AM48))</formula>
    </cfRule>
  </conditionalFormatting>
  <conditionalFormatting sqref="J62">
    <cfRule type="expression" dxfId="29" priority="51">
      <formula>AND(ISBLANK(J62),ISTEXT($F62))</formula>
    </cfRule>
  </conditionalFormatting>
  <conditionalFormatting sqref="E62:F62">
    <cfRule type="expression" dxfId="28" priority="50">
      <formula>AND(ISBLANK(E62),ISTEXT($F62))</formula>
    </cfRule>
  </conditionalFormatting>
  <conditionalFormatting sqref="I62">
    <cfRule type="expression" dxfId="27" priority="47">
      <formula>AND(ISBLANK(I62),ISTEXT($F62))</formula>
    </cfRule>
  </conditionalFormatting>
  <conditionalFormatting sqref="H62">
    <cfRule type="expression" dxfId="26" priority="48">
      <formula>AND(ISBLANK(H62),ISTEXT($F62))</formula>
    </cfRule>
  </conditionalFormatting>
  <conditionalFormatting sqref="D62">
    <cfRule type="expression" dxfId="25" priority="49">
      <formula>NOT(ISBLANK($AM62))</formula>
    </cfRule>
  </conditionalFormatting>
  <conditionalFormatting sqref="G62">
    <cfRule type="expression" dxfId="24" priority="46">
      <formula>AND(ISBLANK(G62),ISTEXT($F62))</formula>
    </cfRule>
  </conditionalFormatting>
  <conditionalFormatting sqref="E65">
    <cfRule type="expression" dxfId="23" priority="45">
      <formula>AND(ISBLANK(E65),ISTEXT($F65))</formula>
    </cfRule>
  </conditionalFormatting>
  <conditionalFormatting sqref="E66">
    <cfRule type="expression" dxfId="22" priority="43">
      <formula>AND(ISBLANK(E66),ISTEXT($F66))</formula>
    </cfRule>
  </conditionalFormatting>
  <conditionalFormatting sqref="J65:J66">
    <cfRule type="expression" dxfId="21" priority="41">
      <formula>AND(ISBLANK(J65),ISTEXT($F65))</formula>
    </cfRule>
  </conditionalFormatting>
  <conditionalFormatting sqref="J63">
    <cfRule type="expression" dxfId="20" priority="34">
      <formula>AND(ISBLANK(J63),ISTEXT($F63))</formula>
    </cfRule>
  </conditionalFormatting>
  <conditionalFormatting sqref="E63:F63">
    <cfRule type="expression" dxfId="19" priority="33">
      <formula>AND(ISBLANK(E63),ISTEXT($F63))</formula>
    </cfRule>
  </conditionalFormatting>
  <conditionalFormatting sqref="I63">
    <cfRule type="expression" dxfId="18" priority="30">
      <formula>AND(ISBLANK(I63),ISTEXT($F63))</formula>
    </cfRule>
  </conditionalFormatting>
  <conditionalFormatting sqref="H63">
    <cfRule type="expression" dxfId="17" priority="31">
      <formula>AND(ISBLANK(H63),ISTEXT($F63))</formula>
    </cfRule>
  </conditionalFormatting>
  <conditionalFormatting sqref="D63">
    <cfRule type="expression" dxfId="16" priority="32">
      <formula>NOT(ISBLANK($AM63))</formula>
    </cfRule>
  </conditionalFormatting>
  <conditionalFormatting sqref="G63">
    <cfRule type="expression" dxfId="15" priority="29">
      <formula>AND(ISBLANK(G63),ISTEXT($F63))</formula>
    </cfRule>
  </conditionalFormatting>
  <conditionalFormatting sqref="J64">
    <cfRule type="expression" dxfId="14" priority="22">
      <formula>AND(ISBLANK(J64),ISTEXT($F64))</formula>
    </cfRule>
  </conditionalFormatting>
  <conditionalFormatting sqref="E64:F64">
    <cfRule type="expression" dxfId="13" priority="21">
      <formula>AND(ISBLANK(E64),ISTEXT($F64))</formula>
    </cfRule>
  </conditionalFormatting>
  <conditionalFormatting sqref="I64">
    <cfRule type="expression" dxfId="12" priority="18">
      <formula>AND(ISBLANK(I64),ISTEXT($F64))</formula>
    </cfRule>
  </conditionalFormatting>
  <conditionalFormatting sqref="H64">
    <cfRule type="expression" dxfId="11" priority="19">
      <formula>AND(ISBLANK(H64),ISTEXT($F64))</formula>
    </cfRule>
  </conditionalFormatting>
  <conditionalFormatting sqref="D64">
    <cfRule type="expression" dxfId="10" priority="20">
      <formula>NOT(ISBLANK($AM64))</formula>
    </cfRule>
  </conditionalFormatting>
  <conditionalFormatting sqref="G64">
    <cfRule type="expression" dxfId="9" priority="17">
      <formula>AND(ISBLANK(G64),ISTEXT($F64))</formula>
    </cfRule>
  </conditionalFormatting>
  <conditionalFormatting sqref="E67">
    <cfRule type="expression" dxfId="8" priority="16">
      <formula>AND(ISBLANK(E67),ISTEXT($F67))</formula>
    </cfRule>
  </conditionalFormatting>
  <conditionalFormatting sqref="J67">
    <cfRule type="expression" dxfId="7" priority="15">
      <formula>AND(ISBLANK(J67),ISTEXT($F67))</formula>
    </cfRule>
  </conditionalFormatting>
  <conditionalFormatting sqref="D53">
    <cfRule type="expression" dxfId="6" priority="7">
      <formula>NOT(ISBLANK($AM53))</formula>
    </cfRule>
  </conditionalFormatting>
  <conditionalFormatting sqref="E53">
    <cfRule type="expression" dxfId="5" priority="6">
      <formula>AND(ISBLANK(E53),ISTEXT($F53))</formula>
    </cfRule>
  </conditionalFormatting>
  <conditionalFormatting sqref="F53">
    <cfRule type="expression" dxfId="4" priority="5">
      <formula>AND(ISBLANK(F53),ISTEXT($F53))</formula>
    </cfRule>
  </conditionalFormatting>
  <conditionalFormatting sqref="G53">
    <cfRule type="expression" dxfId="3" priority="4">
      <formula>AND(ISBLANK(G53),ISTEXT($F53))</formula>
    </cfRule>
  </conditionalFormatting>
  <conditionalFormatting sqref="H53">
    <cfRule type="expression" dxfId="2" priority="3">
      <formula>NOT(ISBLANK($AM53))</formula>
    </cfRule>
  </conditionalFormatting>
  <conditionalFormatting sqref="I53">
    <cfRule type="expression" dxfId="1" priority="2">
      <formula>AND(ISBLANK(I53),ISTEXT($F53))</formula>
    </cfRule>
  </conditionalFormatting>
  <conditionalFormatting sqref="J53">
    <cfRule type="expression" dxfId="0" priority="1">
      <formula>AND(ISBLANK(J53),ISTEXT($F53))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5" x14ac:dyDescent="0.25"/>
  <sheetData>
    <row r="2" spans="8:9" x14ac:dyDescent="0.25">
      <c r="H2" s="85"/>
      <c r="I2" s="85"/>
    </row>
    <row r="3" spans="8:9" x14ac:dyDescent="0.25">
      <c r="H3" s="85"/>
      <c r="I3" s="85"/>
    </row>
    <row r="4" spans="8:9" x14ac:dyDescent="0.25">
      <c r="H4" s="85"/>
      <c r="I4" s="85"/>
    </row>
    <row r="5" spans="8:9" x14ac:dyDescent="0.25">
      <c r="H5" s="85"/>
      <c r="I5" s="85"/>
    </row>
    <row r="6" spans="8:9" x14ac:dyDescent="0.25">
      <c r="H6" s="85"/>
      <c r="I6" s="85"/>
    </row>
    <row r="7" spans="8:9" x14ac:dyDescent="0.25">
      <c r="H7" s="85"/>
      <c r="I7" s="85"/>
    </row>
    <row r="8" spans="8:9" x14ac:dyDescent="0.25">
      <c r="H8" s="85"/>
      <c r="I8" s="85"/>
    </row>
    <row r="9" spans="8:9" x14ac:dyDescent="0.25">
      <c r="H9" s="85"/>
      <c r="I9" s="85"/>
    </row>
    <row r="10" spans="8:9" x14ac:dyDescent="0.25">
      <c r="I10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Мерзликин Игорь Александрович</cp:lastModifiedBy>
  <cp:lastPrinted>2018-12-19T11:20:53Z</cp:lastPrinted>
  <dcterms:created xsi:type="dcterms:W3CDTF">2018-10-16T14:58:57Z</dcterms:created>
  <dcterms:modified xsi:type="dcterms:W3CDTF">2025-09-22T12:15:27Z</dcterms:modified>
</cp:coreProperties>
</file>